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nbaelen\Google Drive\Leaphy\Funding\Spreds\"/>
    </mc:Choice>
  </mc:AlternateContent>
  <xr:revisionPtr revIDLastSave="0" documentId="13_ncr:1_{94538787-1A40-4728-9255-7517B5D46789}" xr6:coauthVersionLast="41" xr6:coauthVersionMax="41" xr10:uidLastSave="{00000000-0000-0000-0000-000000000000}"/>
  <workbookProtection workbookAlgorithmName="SHA-512" workbookHashValue="jVqpa5oMM1BBxax6tjChAcPf/Tut2h9faRSUDQk1dDtD9bOKtqxQWs8qbrqC/0L9Rc70b8zpSengN8hhsBTWgQ==" workbookSaltValue="c0QFuVo9W9Yee1T/vxH+gQ==" workbookSpinCount="100000" lockStructure="1"/>
  <bookViews>
    <workbookView xWindow="-120" yWindow="-120" windowWidth="20730" windowHeight="11160" tabRatio="784" xr2:uid="{00000000-000D-0000-FFFF-FFFF00000000}"/>
  </bookViews>
  <sheets>
    <sheet name="Financial plan summary" sheetId="22" r:id="rId1"/>
    <sheet name="Budget" sheetId="1" r:id="rId2"/>
    <sheet name="Seed case montlhy budget" sheetId="2" r:id="rId3"/>
    <sheet name="Cashflow" sheetId="23" r:id="rId4"/>
    <sheet name="Single country financials" sheetId="10" r:id="rId5"/>
    <sheet name="HQ costs" sheetId="21" r:id="rId6"/>
    <sheet name="Year 0" sheetId="11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2" l="1"/>
  <c r="BO4" i="23" l="1"/>
  <c r="BN4" i="23"/>
  <c r="BM4" i="23"/>
  <c r="BL4" i="23"/>
  <c r="BK4" i="23"/>
  <c r="BJ4" i="23"/>
  <c r="BI4" i="23"/>
  <c r="BH4" i="23"/>
  <c r="BG4" i="23"/>
  <c r="BF4" i="23"/>
  <c r="BE4" i="23"/>
  <c r="BD4" i="23"/>
  <c r="BC4" i="23"/>
  <c r="BB4" i="23"/>
  <c r="BA4" i="23"/>
  <c r="AZ4" i="23"/>
  <c r="AY4" i="23"/>
  <c r="AX4" i="23"/>
  <c r="AW4" i="23"/>
  <c r="AV4" i="23"/>
  <c r="AU4" i="23"/>
  <c r="AT4" i="23"/>
  <c r="AS4" i="23"/>
  <c r="AR4" i="23"/>
  <c r="AQ4" i="23"/>
  <c r="AP4" i="23"/>
  <c r="AO4" i="23"/>
  <c r="AN4" i="23"/>
  <c r="AM4" i="23"/>
  <c r="AL4" i="23"/>
  <c r="AK4" i="23"/>
  <c r="AJ4" i="23"/>
  <c r="AI4" i="23"/>
  <c r="AH4" i="23"/>
  <c r="AG4" i="23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B26" i="22"/>
  <c r="P9" i="22"/>
  <c r="O9" i="22"/>
  <c r="N9" i="22"/>
  <c r="M9" i="22"/>
  <c r="L9" i="22"/>
  <c r="K9" i="22"/>
  <c r="A2" i="22"/>
  <c r="B5" i="21" l="1"/>
  <c r="B4" i="21"/>
  <c r="C2" i="21"/>
  <c r="D2" i="21"/>
  <c r="E2" i="21"/>
  <c r="F2" i="21"/>
  <c r="G2" i="21"/>
  <c r="H2" i="21"/>
  <c r="B3" i="21"/>
  <c r="B6" i="21"/>
  <c r="B7" i="21"/>
  <c r="B8" i="21"/>
  <c r="B9" i="21"/>
  <c r="B10" i="21"/>
  <c r="B11" i="21"/>
  <c r="B12" i="21"/>
  <c r="B13" i="21"/>
  <c r="B14" i="21"/>
  <c r="C1" i="21"/>
  <c r="D153" i="2"/>
  <c r="E153" i="2"/>
  <c r="A30" i="2"/>
  <c r="I52" i="2"/>
  <c r="J52" i="2" s="1"/>
  <c r="K52" i="2" s="1"/>
  <c r="L52" i="2" s="1"/>
  <c r="M52" i="2" s="1"/>
  <c r="N52" i="2" s="1"/>
  <c r="O52" i="2" s="1"/>
  <c r="P52" i="2" s="1"/>
  <c r="Q52" i="2" s="1"/>
  <c r="R52" i="2" s="1"/>
  <c r="S52" i="2" s="1"/>
  <c r="A74" i="10"/>
  <c r="A73" i="10"/>
  <c r="A72" i="10"/>
  <c r="A71" i="10"/>
  <c r="A70" i="10"/>
  <c r="G167" i="2" l="1"/>
  <c r="M19" i="2"/>
  <c r="N19" i="2" s="1"/>
  <c r="O19" i="2" s="1"/>
  <c r="P19" i="2" s="1"/>
  <c r="Q19" i="2" s="1"/>
  <c r="R19" i="2" s="1"/>
  <c r="S19" i="2" s="1"/>
  <c r="I16" i="2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I17" i="2"/>
  <c r="I12" i="2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I13" i="2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I14" i="2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I11" i="2"/>
  <c r="BO151" i="2"/>
  <c r="BN151" i="2"/>
  <c r="BM151" i="2"/>
  <c r="BL151" i="2"/>
  <c r="BK151" i="2"/>
  <c r="BJ151" i="2"/>
  <c r="BI151" i="2"/>
  <c r="BH151" i="2"/>
  <c r="BG151" i="2"/>
  <c r="BF151" i="2"/>
  <c r="BE151" i="2"/>
  <c r="BD151" i="2"/>
  <c r="BC151" i="2"/>
  <c r="BB151" i="2"/>
  <c r="BA151" i="2"/>
  <c r="AZ151" i="2"/>
  <c r="AY151" i="2"/>
  <c r="AX151" i="2"/>
  <c r="AW151" i="2"/>
  <c r="AV151" i="2"/>
  <c r="AU151" i="2"/>
  <c r="AT151" i="2"/>
  <c r="AS151" i="2"/>
  <c r="AR151" i="2"/>
  <c r="AQ151" i="2"/>
  <c r="AP151" i="2"/>
  <c r="AO151" i="2"/>
  <c r="AN151" i="2"/>
  <c r="AM151" i="2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BO114" i="2"/>
  <c r="BN114" i="2"/>
  <c r="BN7" i="2" s="1"/>
  <c r="BL114" i="2"/>
  <c r="BK114" i="2"/>
  <c r="BK7" i="2" s="1"/>
  <c r="BH114" i="2"/>
  <c r="BE114" i="2"/>
  <c r="BE7" i="2" s="1"/>
  <c r="BC114" i="2"/>
  <c r="BB114" i="2"/>
  <c r="BB7" i="2" s="1"/>
  <c r="BA114" i="2"/>
  <c r="AZ114" i="2"/>
  <c r="AZ7" i="2" s="1"/>
  <c r="AY114" i="2"/>
  <c r="AX114" i="2"/>
  <c r="AX7" i="2" s="1"/>
  <c r="AV114" i="2"/>
  <c r="AS114" i="2"/>
  <c r="AS7" i="2" s="1"/>
  <c r="AQ114" i="2"/>
  <c r="AQ7" i="2" s="1"/>
  <c r="AP114" i="2"/>
  <c r="AP7" i="2" s="1"/>
  <c r="AN114" i="2"/>
  <c r="AM114" i="2"/>
  <c r="AM7" i="2" s="1"/>
  <c r="AK114" i="2"/>
  <c r="AJ114" i="2"/>
  <c r="AH114" i="2"/>
  <c r="AG114" i="2"/>
  <c r="AG7" i="2" s="1"/>
  <c r="AF114" i="2"/>
  <c r="AE114" i="2"/>
  <c r="AE7" i="2" s="1"/>
  <c r="AD114" i="2"/>
  <c r="AC114" i="2"/>
  <c r="AC7" i="2" s="1"/>
  <c r="AB114" i="2"/>
  <c r="AA114" i="2"/>
  <c r="AA7" i="2" s="1"/>
  <c r="Z114" i="2"/>
  <c r="Y114" i="2"/>
  <c r="Y7" i="2" s="1"/>
  <c r="X114" i="2"/>
  <c r="W114" i="2"/>
  <c r="W7" i="2" s="1"/>
  <c r="V114" i="2"/>
  <c r="U114" i="2"/>
  <c r="U7" i="2" s="1"/>
  <c r="T114" i="2"/>
  <c r="S114" i="2"/>
  <c r="R114" i="2"/>
  <c r="Q114" i="2"/>
  <c r="Q7" i="2" s="1"/>
  <c r="P114" i="2"/>
  <c r="O114" i="2"/>
  <c r="O7" i="2" s="1"/>
  <c r="N114" i="2"/>
  <c r="M114" i="2"/>
  <c r="M7" i="2" s="1"/>
  <c r="L114" i="2"/>
  <c r="K114" i="2"/>
  <c r="K7" i="2" s="1"/>
  <c r="J114" i="2"/>
  <c r="I114" i="2"/>
  <c r="I7" i="2" s="1"/>
  <c r="H114" i="2"/>
  <c r="G114" i="2"/>
  <c r="G7" i="2" s="1"/>
  <c r="F114" i="2"/>
  <c r="E114" i="2"/>
  <c r="E7" i="2" s="1"/>
  <c r="D114" i="2"/>
  <c r="C114" i="2"/>
  <c r="B114" i="2"/>
  <c r="AW113" i="2"/>
  <c r="B113" i="2"/>
  <c r="BI112" i="2"/>
  <c r="BI114" i="2" s="1"/>
  <c r="BI7" i="2" s="1"/>
  <c r="BF112" i="2"/>
  <c r="BF114" i="2" s="1"/>
  <c r="BF7" i="2" s="1"/>
  <c r="AW112" i="2"/>
  <c r="AT112" i="2"/>
  <c r="AT114" i="2" s="1"/>
  <c r="B112" i="2"/>
  <c r="AO111" i="2"/>
  <c r="AL111" i="2"/>
  <c r="AL114" i="2" s="1"/>
  <c r="AL7" i="2" s="1"/>
  <c r="AI111" i="2"/>
  <c r="AI114" i="2" s="1"/>
  <c r="AI7" i="2" s="1"/>
  <c r="B111" i="2"/>
  <c r="A111" i="2"/>
  <c r="G109" i="2"/>
  <c r="G6" i="2" s="1"/>
  <c r="F109" i="2"/>
  <c r="E109" i="2"/>
  <c r="E6" i="2" s="1"/>
  <c r="D109" i="2"/>
  <c r="C109" i="2"/>
  <c r="B109" i="2"/>
  <c r="B108" i="2"/>
  <c r="B107" i="2"/>
  <c r="B105" i="2"/>
  <c r="B104" i="2"/>
  <c r="H103" i="2"/>
  <c r="I101" i="2"/>
  <c r="J101" i="2" s="1"/>
  <c r="K101" i="2" s="1"/>
  <c r="L101" i="2" s="1"/>
  <c r="M101" i="2" s="1"/>
  <c r="N101" i="2" s="1"/>
  <c r="O101" i="2" s="1"/>
  <c r="P101" i="2" s="1"/>
  <c r="Q101" i="2" s="1"/>
  <c r="R101" i="2" s="1"/>
  <c r="S101" i="2" s="1"/>
  <c r="T101" i="2" s="1"/>
  <c r="U101" i="2" s="1"/>
  <c r="V101" i="2" s="1"/>
  <c r="W101" i="2" s="1"/>
  <c r="X101" i="2" s="1"/>
  <c r="Y101" i="2" s="1"/>
  <c r="Z101" i="2" s="1"/>
  <c r="AA101" i="2" s="1"/>
  <c r="AB101" i="2" s="1"/>
  <c r="AC101" i="2" s="1"/>
  <c r="AD101" i="2" s="1"/>
  <c r="AE101" i="2" s="1"/>
  <c r="AF101" i="2" s="1"/>
  <c r="AG101" i="2" s="1"/>
  <c r="AH101" i="2" s="1"/>
  <c r="AI101" i="2" s="1"/>
  <c r="AJ101" i="2" s="1"/>
  <c r="AK101" i="2" s="1"/>
  <c r="AL101" i="2" s="1"/>
  <c r="AM101" i="2" s="1"/>
  <c r="AN101" i="2" s="1"/>
  <c r="AO101" i="2" s="1"/>
  <c r="AP101" i="2" s="1"/>
  <c r="AQ101" i="2" s="1"/>
  <c r="AR101" i="2" s="1"/>
  <c r="AS101" i="2" s="1"/>
  <c r="AT101" i="2" s="1"/>
  <c r="AU101" i="2" s="1"/>
  <c r="AV101" i="2" s="1"/>
  <c r="AW101" i="2" s="1"/>
  <c r="AX101" i="2" s="1"/>
  <c r="AY101" i="2" s="1"/>
  <c r="AZ101" i="2" s="1"/>
  <c r="BA101" i="2" s="1"/>
  <c r="BB101" i="2" s="1"/>
  <c r="BC101" i="2" s="1"/>
  <c r="BD101" i="2" s="1"/>
  <c r="BE101" i="2" s="1"/>
  <c r="BF101" i="2" s="1"/>
  <c r="BG101" i="2" s="1"/>
  <c r="BH101" i="2" s="1"/>
  <c r="BI101" i="2" s="1"/>
  <c r="BJ101" i="2" s="1"/>
  <c r="BK101" i="2" s="1"/>
  <c r="BL101" i="2" s="1"/>
  <c r="BM101" i="2" s="1"/>
  <c r="BN101" i="2" s="1"/>
  <c r="BO101" i="2" s="1"/>
  <c r="A101" i="2"/>
  <c r="A94" i="2"/>
  <c r="G92" i="2"/>
  <c r="F92" i="2"/>
  <c r="F4" i="2" s="1"/>
  <c r="E92" i="2"/>
  <c r="E4" i="2" s="1"/>
  <c r="D92" i="2"/>
  <c r="C92" i="2"/>
  <c r="C4" i="2" s="1"/>
  <c r="B4" i="22" s="1"/>
  <c r="B92" i="2"/>
  <c r="S88" i="2"/>
  <c r="R88" i="2"/>
  <c r="Q88" i="2"/>
  <c r="P88" i="2"/>
  <c r="O88" i="2"/>
  <c r="N88" i="2"/>
  <c r="M88" i="2"/>
  <c r="L88" i="2"/>
  <c r="K88" i="2"/>
  <c r="J88" i="2"/>
  <c r="I88" i="2"/>
  <c r="H88" i="2"/>
  <c r="A85" i="2"/>
  <c r="BD81" i="2"/>
  <c r="AR81" i="2"/>
  <c r="AF81" i="2"/>
  <c r="T81" i="2"/>
  <c r="AD53" i="2" s="1"/>
  <c r="H81" i="2"/>
  <c r="H94" i="2" s="1"/>
  <c r="B81" i="2"/>
  <c r="BD80" i="2"/>
  <c r="AR80" i="2"/>
  <c r="AF80" i="2"/>
  <c r="T80" i="2"/>
  <c r="H80" i="2"/>
  <c r="B80" i="2"/>
  <c r="H79" i="2"/>
  <c r="B79" i="2"/>
  <c r="H78" i="2"/>
  <c r="AF78" i="2" s="1"/>
  <c r="B78" i="2"/>
  <c r="A78" i="2"/>
  <c r="A73" i="2"/>
  <c r="A71" i="2"/>
  <c r="G69" i="2"/>
  <c r="F69" i="2"/>
  <c r="E69" i="2"/>
  <c r="D69" i="2"/>
  <c r="C69" i="2"/>
  <c r="B69" i="2"/>
  <c r="A69" i="2"/>
  <c r="B67" i="2"/>
  <c r="A67" i="2"/>
  <c r="G66" i="2"/>
  <c r="F66" i="2"/>
  <c r="E66" i="2"/>
  <c r="D66" i="2"/>
  <c r="C66" i="2"/>
  <c r="B66" i="2"/>
  <c r="G65" i="2"/>
  <c r="F65" i="2"/>
  <c r="E65" i="2"/>
  <c r="D65" i="2"/>
  <c r="C65" i="2"/>
  <c r="B65" i="2"/>
  <c r="G64" i="2"/>
  <c r="F64" i="2"/>
  <c r="E64" i="2"/>
  <c r="D64" i="2"/>
  <c r="C64" i="2"/>
  <c r="B64" i="2"/>
  <c r="G63" i="2"/>
  <c r="F63" i="2"/>
  <c r="E63" i="2"/>
  <c r="D63" i="2"/>
  <c r="C63" i="2"/>
  <c r="B63" i="2"/>
  <c r="M62" i="2"/>
  <c r="G62" i="2"/>
  <c r="F62" i="2"/>
  <c r="E62" i="2"/>
  <c r="D62" i="2"/>
  <c r="C62" i="2"/>
  <c r="B62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G61" i="2"/>
  <c r="F61" i="2"/>
  <c r="E61" i="2"/>
  <c r="D61" i="2"/>
  <c r="C61" i="2"/>
  <c r="B61" i="2"/>
  <c r="A61" i="2"/>
  <c r="B59" i="2"/>
  <c r="A59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AE54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B50" i="2"/>
  <c r="S49" i="2"/>
  <c r="R49" i="2"/>
  <c r="Q49" i="2"/>
  <c r="Q51" i="2" s="1"/>
  <c r="P49" i="2"/>
  <c r="O49" i="2"/>
  <c r="N49" i="2"/>
  <c r="M49" i="2"/>
  <c r="L49" i="2"/>
  <c r="L51" i="2" s="1"/>
  <c r="K49" i="2"/>
  <c r="K51" i="2" s="1"/>
  <c r="J49" i="2"/>
  <c r="J51" i="2" s="1"/>
  <c r="I49" i="2"/>
  <c r="I51" i="2" s="1"/>
  <c r="H49" i="2"/>
  <c r="G49" i="2"/>
  <c r="F49" i="2"/>
  <c r="E49" i="2"/>
  <c r="D49" i="2"/>
  <c r="C49" i="2"/>
  <c r="B49" i="2"/>
  <c r="A49" i="2"/>
  <c r="B47" i="2"/>
  <c r="A47" i="2"/>
  <c r="AG46" i="2"/>
  <c r="AH46" i="2" s="1"/>
  <c r="AI46" i="2" s="1"/>
  <c r="AJ46" i="2" s="1"/>
  <c r="AK46" i="2" s="1"/>
  <c r="AL46" i="2" s="1"/>
  <c r="AM46" i="2" s="1"/>
  <c r="AN46" i="2" s="1"/>
  <c r="AO46" i="2" s="1"/>
  <c r="AP46" i="2" s="1"/>
  <c r="AQ46" i="2" s="1"/>
  <c r="S46" i="2"/>
  <c r="G46" i="2"/>
  <c r="F46" i="2"/>
  <c r="E46" i="2"/>
  <c r="D46" i="2"/>
  <c r="C46" i="2"/>
  <c r="B46" i="2"/>
  <c r="AG45" i="2"/>
  <c r="AH45" i="2" s="1"/>
  <c r="AI45" i="2" s="1"/>
  <c r="AJ45" i="2" s="1"/>
  <c r="AK45" i="2" s="1"/>
  <c r="AL45" i="2" s="1"/>
  <c r="AM45" i="2" s="1"/>
  <c r="AN45" i="2" s="1"/>
  <c r="AO45" i="2" s="1"/>
  <c r="AP45" i="2" s="1"/>
  <c r="AQ45" i="2" s="1"/>
  <c r="S45" i="2"/>
  <c r="G45" i="2"/>
  <c r="F45" i="2"/>
  <c r="E45" i="2"/>
  <c r="D45" i="2"/>
  <c r="C45" i="2"/>
  <c r="B45" i="2"/>
  <c r="AG44" i="2"/>
  <c r="AH44" i="2" s="1"/>
  <c r="AI44" i="2" s="1"/>
  <c r="AJ44" i="2" s="1"/>
  <c r="AK44" i="2" s="1"/>
  <c r="AL44" i="2" s="1"/>
  <c r="AM44" i="2" s="1"/>
  <c r="AN44" i="2" s="1"/>
  <c r="AO44" i="2" s="1"/>
  <c r="AP44" i="2" s="1"/>
  <c r="AQ44" i="2" s="1"/>
  <c r="S44" i="2"/>
  <c r="G44" i="2"/>
  <c r="F44" i="2"/>
  <c r="E44" i="2"/>
  <c r="D44" i="2"/>
  <c r="C44" i="2"/>
  <c r="B44" i="2"/>
  <c r="AG43" i="2"/>
  <c r="AH43" i="2" s="1"/>
  <c r="AI43" i="2" s="1"/>
  <c r="AJ43" i="2" s="1"/>
  <c r="AK43" i="2" s="1"/>
  <c r="AL43" i="2" s="1"/>
  <c r="AM43" i="2" s="1"/>
  <c r="AN43" i="2" s="1"/>
  <c r="AO43" i="2" s="1"/>
  <c r="AP43" i="2" s="1"/>
  <c r="AQ43" i="2" s="1"/>
  <c r="S43" i="2"/>
  <c r="G43" i="2"/>
  <c r="F43" i="2"/>
  <c r="E43" i="2"/>
  <c r="D43" i="2"/>
  <c r="C43" i="2"/>
  <c r="B43" i="2"/>
  <c r="AG42" i="2"/>
  <c r="AH42" i="2" s="1"/>
  <c r="AI42" i="2" s="1"/>
  <c r="AJ42" i="2" s="1"/>
  <c r="AK42" i="2" s="1"/>
  <c r="AL42" i="2" s="1"/>
  <c r="AM42" i="2" s="1"/>
  <c r="AN42" i="2" s="1"/>
  <c r="AO42" i="2" s="1"/>
  <c r="AP42" i="2" s="1"/>
  <c r="AQ42" i="2" s="1"/>
  <c r="S42" i="2"/>
  <c r="G42" i="2"/>
  <c r="F42" i="2"/>
  <c r="E42" i="2"/>
  <c r="D42" i="2"/>
  <c r="C42" i="2"/>
  <c r="B42" i="2"/>
  <c r="I41" i="2"/>
  <c r="J41" i="2" s="1"/>
  <c r="K41" i="2" s="1"/>
  <c r="L41" i="2" s="1"/>
  <c r="M41" i="2" s="1"/>
  <c r="N41" i="2" s="1"/>
  <c r="O41" i="2" s="1"/>
  <c r="P41" i="2" s="1"/>
  <c r="Q41" i="2" s="1"/>
  <c r="R41" i="2" s="1"/>
  <c r="S41" i="2" s="1"/>
  <c r="G41" i="2"/>
  <c r="F41" i="2"/>
  <c r="E41" i="2"/>
  <c r="D41" i="2"/>
  <c r="C41" i="2"/>
  <c r="B41" i="2"/>
  <c r="I40" i="2"/>
  <c r="G40" i="2"/>
  <c r="F40" i="2"/>
  <c r="E40" i="2"/>
  <c r="D40" i="2"/>
  <c r="C40" i="2"/>
  <c r="B40" i="2"/>
  <c r="S39" i="2"/>
  <c r="G39" i="2"/>
  <c r="F39" i="2"/>
  <c r="E39" i="2"/>
  <c r="D39" i="2"/>
  <c r="C39" i="2"/>
  <c r="B39" i="2"/>
  <c r="S38" i="2"/>
  <c r="G38" i="2"/>
  <c r="F38" i="2"/>
  <c r="E38" i="2"/>
  <c r="D38" i="2"/>
  <c r="C38" i="2"/>
  <c r="B38" i="2"/>
  <c r="A38" i="2"/>
  <c r="AX37" i="2"/>
  <c r="AY37" i="2" s="1"/>
  <c r="AZ37" i="2" s="1"/>
  <c r="BA37" i="2" s="1"/>
  <c r="BB37" i="2" s="1"/>
  <c r="BC37" i="2" s="1"/>
  <c r="S37" i="2"/>
  <c r="G37" i="2"/>
  <c r="F37" i="2"/>
  <c r="E37" i="2"/>
  <c r="D37" i="2"/>
  <c r="C37" i="2"/>
  <c r="B37" i="2"/>
  <c r="AR36" i="2"/>
  <c r="AS36" i="2" s="1"/>
  <c r="AT36" i="2" s="1"/>
  <c r="AU36" i="2" s="1"/>
  <c r="AV36" i="2" s="1"/>
  <c r="AW36" i="2" s="1"/>
  <c r="AX36" i="2" s="1"/>
  <c r="AY36" i="2" s="1"/>
  <c r="AZ36" i="2" s="1"/>
  <c r="BA36" i="2" s="1"/>
  <c r="BB36" i="2" s="1"/>
  <c r="BC36" i="2" s="1"/>
  <c r="S36" i="2"/>
  <c r="G36" i="2"/>
  <c r="F36" i="2"/>
  <c r="E36" i="2"/>
  <c r="D36" i="2"/>
  <c r="C36" i="2"/>
  <c r="B36" i="2"/>
  <c r="A36" i="2"/>
  <c r="BJ35" i="2"/>
  <c r="BK35" i="2" s="1"/>
  <c r="BL35" i="2" s="1"/>
  <c r="BM35" i="2" s="1"/>
  <c r="BN35" i="2" s="1"/>
  <c r="BO35" i="2" s="1"/>
  <c r="BD35" i="2"/>
  <c r="BE35" i="2" s="1"/>
  <c r="BF35" i="2" s="1"/>
  <c r="BG35" i="2" s="1"/>
  <c r="BH35" i="2" s="1"/>
  <c r="BI35" i="2" s="1"/>
  <c r="S35" i="2"/>
  <c r="G35" i="2"/>
  <c r="F35" i="2"/>
  <c r="E35" i="2"/>
  <c r="D35" i="2"/>
  <c r="C35" i="2"/>
  <c r="B35" i="2"/>
  <c r="BD34" i="2"/>
  <c r="BE34" i="2" s="1"/>
  <c r="BF34" i="2" s="1"/>
  <c r="BG34" i="2" s="1"/>
  <c r="BH34" i="2" s="1"/>
  <c r="BI34" i="2" s="1"/>
  <c r="BJ34" i="2" s="1"/>
  <c r="BK34" i="2" s="1"/>
  <c r="BL34" i="2" s="1"/>
  <c r="BM34" i="2" s="1"/>
  <c r="BN34" i="2" s="1"/>
  <c r="BO34" i="2" s="1"/>
  <c r="S34" i="2"/>
  <c r="G34" i="2"/>
  <c r="F34" i="2"/>
  <c r="E34" i="2"/>
  <c r="D34" i="2"/>
  <c r="C34" i="2"/>
  <c r="B34" i="2"/>
  <c r="A34" i="2"/>
  <c r="S33" i="2"/>
  <c r="G33" i="2"/>
  <c r="F33" i="2"/>
  <c r="E33" i="2"/>
  <c r="D33" i="2"/>
  <c r="C33" i="2"/>
  <c r="B33" i="2"/>
  <c r="S32" i="2"/>
  <c r="G32" i="2"/>
  <c r="F32" i="2"/>
  <c r="E32" i="2"/>
  <c r="D32" i="2"/>
  <c r="C32" i="2"/>
  <c r="B32" i="2"/>
  <c r="A32" i="2"/>
  <c r="AL31" i="2"/>
  <c r="AM31" i="2" s="1"/>
  <c r="AN31" i="2" s="1"/>
  <c r="AO31" i="2" s="1"/>
  <c r="AP31" i="2" s="1"/>
  <c r="AQ31" i="2" s="1"/>
  <c r="S31" i="2"/>
  <c r="G31" i="2"/>
  <c r="F31" i="2"/>
  <c r="E31" i="2"/>
  <c r="D31" i="2"/>
  <c r="C31" i="2"/>
  <c r="B31" i="2"/>
  <c r="AF30" i="2"/>
  <c r="AG30" i="2" s="1"/>
  <c r="AH30" i="2" s="1"/>
  <c r="AI30" i="2" s="1"/>
  <c r="AJ30" i="2" s="1"/>
  <c r="AK30" i="2" s="1"/>
  <c r="AL30" i="2" s="1"/>
  <c r="AM30" i="2" s="1"/>
  <c r="AN30" i="2" s="1"/>
  <c r="AO30" i="2" s="1"/>
  <c r="AP30" i="2" s="1"/>
  <c r="AQ30" i="2" s="1"/>
  <c r="AR30" i="2" s="1"/>
  <c r="AS30" i="2" s="1"/>
  <c r="AT30" i="2" s="1"/>
  <c r="AU30" i="2" s="1"/>
  <c r="AV30" i="2" s="1"/>
  <c r="AW30" i="2" s="1"/>
  <c r="AX30" i="2" s="1"/>
  <c r="AY30" i="2" s="1"/>
  <c r="AZ30" i="2" s="1"/>
  <c r="BA30" i="2" s="1"/>
  <c r="BB30" i="2" s="1"/>
  <c r="BC30" i="2" s="1"/>
  <c r="S30" i="2"/>
  <c r="G30" i="2"/>
  <c r="F30" i="2"/>
  <c r="E30" i="2"/>
  <c r="D30" i="2"/>
  <c r="C30" i="2"/>
  <c r="B30" i="2"/>
  <c r="S29" i="2"/>
  <c r="G29" i="2"/>
  <c r="F29" i="2"/>
  <c r="E29" i="2"/>
  <c r="D29" i="2"/>
  <c r="C29" i="2"/>
  <c r="B29" i="2"/>
  <c r="S28" i="2"/>
  <c r="G28" i="2"/>
  <c r="F28" i="2"/>
  <c r="E28" i="2"/>
  <c r="D28" i="2"/>
  <c r="C28" i="2"/>
  <c r="B28" i="2"/>
  <c r="A28" i="2"/>
  <c r="AL27" i="2"/>
  <c r="AM27" i="2" s="1"/>
  <c r="AN27" i="2" s="1"/>
  <c r="AO27" i="2" s="1"/>
  <c r="AP27" i="2" s="1"/>
  <c r="AQ27" i="2" s="1"/>
  <c r="S27" i="2"/>
  <c r="G27" i="2"/>
  <c r="F27" i="2"/>
  <c r="E27" i="2"/>
  <c r="D27" i="2"/>
  <c r="C27" i="2"/>
  <c r="B27" i="2"/>
  <c r="AF26" i="2"/>
  <c r="AG26" i="2" s="1"/>
  <c r="AH26" i="2" s="1"/>
  <c r="AI26" i="2" s="1"/>
  <c r="AJ26" i="2" s="1"/>
  <c r="AK26" i="2" s="1"/>
  <c r="AL26" i="2" s="1"/>
  <c r="AM26" i="2" s="1"/>
  <c r="AN26" i="2" s="1"/>
  <c r="AO26" i="2" s="1"/>
  <c r="AP26" i="2" s="1"/>
  <c r="AQ26" i="2" s="1"/>
  <c r="S26" i="2"/>
  <c r="G26" i="2"/>
  <c r="F26" i="2"/>
  <c r="E26" i="2"/>
  <c r="D26" i="2"/>
  <c r="C26" i="2"/>
  <c r="B26" i="2"/>
  <c r="A26" i="2"/>
  <c r="BJ25" i="2"/>
  <c r="BK25" i="2" s="1"/>
  <c r="BL25" i="2" s="1"/>
  <c r="BM25" i="2" s="1"/>
  <c r="BN25" i="2" s="1"/>
  <c r="BO25" i="2" s="1"/>
  <c r="BD25" i="2"/>
  <c r="BE25" i="2" s="1"/>
  <c r="BF25" i="2" s="1"/>
  <c r="BG25" i="2" s="1"/>
  <c r="BH25" i="2" s="1"/>
  <c r="BI25" i="2" s="1"/>
  <c r="S25" i="2"/>
  <c r="G25" i="2"/>
  <c r="F25" i="2"/>
  <c r="E25" i="2"/>
  <c r="D25" i="2"/>
  <c r="C25" i="2"/>
  <c r="B25" i="2"/>
  <c r="BD24" i="2"/>
  <c r="BE24" i="2" s="1"/>
  <c r="BF24" i="2" s="1"/>
  <c r="BG24" i="2" s="1"/>
  <c r="BH24" i="2" s="1"/>
  <c r="BI24" i="2" s="1"/>
  <c r="BJ24" i="2" s="1"/>
  <c r="BK24" i="2" s="1"/>
  <c r="BL24" i="2" s="1"/>
  <c r="BM24" i="2" s="1"/>
  <c r="BN24" i="2" s="1"/>
  <c r="BO24" i="2" s="1"/>
  <c r="S24" i="2"/>
  <c r="G24" i="2"/>
  <c r="F24" i="2"/>
  <c r="E24" i="2"/>
  <c r="D24" i="2"/>
  <c r="C24" i="2"/>
  <c r="B24" i="2"/>
  <c r="A24" i="2"/>
  <c r="AX23" i="2"/>
  <c r="AY23" i="2" s="1"/>
  <c r="AZ23" i="2" s="1"/>
  <c r="BA23" i="2" s="1"/>
  <c r="BB23" i="2" s="1"/>
  <c r="BC23" i="2" s="1"/>
  <c r="S23" i="2"/>
  <c r="G23" i="2"/>
  <c r="F23" i="2"/>
  <c r="E23" i="2"/>
  <c r="D23" i="2"/>
  <c r="C23" i="2"/>
  <c r="B23" i="2"/>
  <c r="AR22" i="2"/>
  <c r="AS22" i="2" s="1"/>
  <c r="AT22" i="2" s="1"/>
  <c r="AU22" i="2" s="1"/>
  <c r="AV22" i="2" s="1"/>
  <c r="AW22" i="2" s="1"/>
  <c r="AX22" i="2" s="1"/>
  <c r="AY22" i="2" s="1"/>
  <c r="AZ22" i="2" s="1"/>
  <c r="BA22" i="2" s="1"/>
  <c r="BB22" i="2" s="1"/>
  <c r="BC22" i="2" s="1"/>
  <c r="S22" i="2"/>
  <c r="G22" i="2"/>
  <c r="F22" i="2"/>
  <c r="E22" i="2"/>
  <c r="D22" i="2"/>
  <c r="C22" i="2"/>
  <c r="B22" i="2"/>
  <c r="A22" i="2"/>
  <c r="Z21" i="2"/>
  <c r="AA21" i="2" s="1"/>
  <c r="AB21" i="2" s="1"/>
  <c r="AC21" i="2" s="1"/>
  <c r="AD21" i="2" s="1"/>
  <c r="AE21" i="2" s="1"/>
  <c r="S21" i="2"/>
  <c r="G21" i="2"/>
  <c r="F21" i="2"/>
  <c r="E21" i="2"/>
  <c r="D21" i="2"/>
  <c r="C21" i="2"/>
  <c r="B21" i="2"/>
  <c r="T20" i="2"/>
  <c r="U20" i="2" s="1"/>
  <c r="V20" i="2" s="1"/>
  <c r="W20" i="2" s="1"/>
  <c r="X20" i="2" s="1"/>
  <c r="Y20" i="2" s="1"/>
  <c r="Z20" i="2" s="1"/>
  <c r="AA20" i="2" s="1"/>
  <c r="AB20" i="2" s="1"/>
  <c r="AC20" i="2" s="1"/>
  <c r="AD20" i="2" s="1"/>
  <c r="AE20" i="2" s="1"/>
  <c r="S20" i="2"/>
  <c r="G20" i="2"/>
  <c r="F20" i="2"/>
  <c r="E20" i="2"/>
  <c r="D20" i="2"/>
  <c r="C20" i="2"/>
  <c r="B20" i="2"/>
  <c r="A20" i="2"/>
  <c r="G19" i="2"/>
  <c r="F19" i="2"/>
  <c r="E19" i="2"/>
  <c r="D19" i="2"/>
  <c r="C19" i="2"/>
  <c r="B19" i="2"/>
  <c r="H18" i="2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G18" i="2"/>
  <c r="F18" i="2"/>
  <c r="E18" i="2"/>
  <c r="D18" i="2"/>
  <c r="C18" i="2"/>
  <c r="B18" i="2"/>
  <c r="A18" i="2"/>
  <c r="Z17" i="2"/>
  <c r="AA17" i="2" s="1"/>
  <c r="AB17" i="2" s="1"/>
  <c r="AC17" i="2" s="1"/>
  <c r="AD17" i="2" s="1"/>
  <c r="AE17" i="2" s="1"/>
  <c r="G17" i="2"/>
  <c r="F17" i="2"/>
  <c r="E17" i="2"/>
  <c r="D17" i="2"/>
  <c r="C17" i="2"/>
  <c r="B17" i="2"/>
  <c r="T16" i="2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G16" i="2"/>
  <c r="F16" i="2"/>
  <c r="E16" i="2"/>
  <c r="D16" i="2"/>
  <c r="C16" i="2"/>
  <c r="B16" i="2"/>
  <c r="A16" i="2"/>
  <c r="H15" i="2"/>
  <c r="G15" i="2"/>
  <c r="F15" i="2"/>
  <c r="E15" i="2"/>
  <c r="D15" i="2"/>
  <c r="C15" i="2"/>
  <c r="B15" i="2"/>
  <c r="AM14" i="2"/>
  <c r="AN14" i="2" s="1"/>
  <c r="AO14" i="2" s="1"/>
  <c r="AP14" i="2" s="1"/>
  <c r="AQ14" i="2" s="1"/>
  <c r="G14" i="2"/>
  <c r="F14" i="2"/>
  <c r="E14" i="2"/>
  <c r="D14" i="2"/>
  <c r="C14" i="2"/>
  <c r="B14" i="2"/>
  <c r="A14" i="2"/>
  <c r="AM13" i="2"/>
  <c r="AN13" i="2" s="1"/>
  <c r="AO13" i="2" s="1"/>
  <c r="AP13" i="2" s="1"/>
  <c r="AQ13" i="2" s="1"/>
  <c r="U13" i="2"/>
  <c r="V13" i="2" s="1"/>
  <c r="W13" i="2" s="1"/>
  <c r="X13" i="2" s="1"/>
  <c r="Y13" i="2" s="1"/>
  <c r="Z13" i="2" s="1"/>
  <c r="AA13" i="2" s="1"/>
  <c r="AB13" i="2" s="1"/>
  <c r="AC13" i="2" s="1"/>
  <c r="AD13" i="2" s="1"/>
  <c r="AE13" i="2" s="1"/>
  <c r="G13" i="2"/>
  <c r="F13" i="2"/>
  <c r="E13" i="2"/>
  <c r="D13" i="2"/>
  <c r="C13" i="2"/>
  <c r="B13" i="2"/>
  <c r="U12" i="2"/>
  <c r="G12" i="2"/>
  <c r="F12" i="2"/>
  <c r="E12" i="2"/>
  <c r="D12" i="2"/>
  <c r="C12" i="2"/>
  <c r="B12" i="2"/>
  <c r="AM11" i="2"/>
  <c r="G11" i="2"/>
  <c r="F11" i="2"/>
  <c r="E11" i="2"/>
  <c r="D11" i="2"/>
  <c r="C11" i="2"/>
  <c r="B11" i="2"/>
  <c r="A11" i="2"/>
  <c r="A10" i="2"/>
  <c r="A8" i="2"/>
  <c r="BO7" i="2"/>
  <c r="BL7" i="2"/>
  <c r="BH7" i="2"/>
  <c r="BC7" i="2"/>
  <c r="BA7" i="2"/>
  <c r="AY7" i="2"/>
  <c r="AV7" i="2"/>
  <c r="AT7" i="2"/>
  <c r="AN7" i="2"/>
  <c r="AK7" i="2"/>
  <c r="AJ7" i="2"/>
  <c r="AH7" i="2"/>
  <c r="AF7" i="2"/>
  <c r="AD7" i="2"/>
  <c r="AB7" i="2"/>
  <c r="Z7" i="2"/>
  <c r="X7" i="2"/>
  <c r="V7" i="2"/>
  <c r="T7" i="2"/>
  <c r="S7" i="2"/>
  <c r="R7" i="2"/>
  <c r="P7" i="2"/>
  <c r="N7" i="2"/>
  <c r="L7" i="2"/>
  <c r="J7" i="2"/>
  <c r="H7" i="2"/>
  <c r="F7" i="2"/>
  <c r="D7" i="2"/>
  <c r="C7" i="2"/>
  <c r="B7" i="2"/>
  <c r="F6" i="2"/>
  <c r="D6" i="2"/>
  <c r="C6" i="2"/>
  <c r="B6" i="2"/>
  <c r="E5" i="2"/>
  <c r="B5" i="22" s="1"/>
  <c r="B5" i="2"/>
  <c r="G4" i="2"/>
  <c r="D4" i="2"/>
  <c r="B4" i="2"/>
  <c r="A4" i="2"/>
  <c r="AR26" i="2" l="1"/>
  <c r="AS26" i="2" s="1"/>
  <c r="AT26" i="2" s="1"/>
  <c r="AU26" i="2" s="1"/>
  <c r="AV26" i="2" s="1"/>
  <c r="AW26" i="2" s="1"/>
  <c r="AX26" i="2" s="1"/>
  <c r="AY26" i="2" s="1"/>
  <c r="AZ26" i="2" s="1"/>
  <c r="BA26" i="2" s="1"/>
  <c r="BB26" i="2" s="1"/>
  <c r="BC26" i="2" s="1"/>
  <c r="AR27" i="2"/>
  <c r="AS27" i="2" s="1"/>
  <c r="AT27" i="2" s="1"/>
  <c r="AU27" i="2" s="1"/>
  <c r="AV27" i="2" s="1"/>
  <c r="AW27" i="2" s="1"/>
  <c r="B19" i="22"/>
  <c r="AR42" i="2"/>
  <c r="AS42" i="2" s="1"/>
  <c r="AT42" i="2" s="1"/>
  <c r="AU42" i="2" s="1"/>
  <c r="AV42" i="2" s="1"/>
  <c r="AW42" i="2" s="1"/>
  <c r="AX42" i="2" s="1"/>
  <c r="AY42" i="2" s="1"/>
  <c r="AZ42" i="2" s="1"/>
  <c r="BA42" i="2" s="1"/>
  <c r="BB42" i="2" s="1"/>
  <c r="BC42" i="2" s="1"/>
  <c r="AR43" i="2"/>
  <c r="AS43" i="2" s="1"/>
  <c r="AT43" i="2" s="1"/>
  <c r="AU43" i="2" s="1"/>
  <c r="AV43" i="2" s="1"/>
  <c r="AW43" i="2" s="1"/>
  <c r="AX43" i="2" s="1"/>
  <c r="AY43" i="2" s="1"/>
  <c r="AZ43" i="2" s="1"/>
  <c r="BA43" i="2" s="1"/>
  <c r="BB43" i="2" s="1"/>
  <c r="BC43" i="2" s="1"/>
  <c r="AR45" i="2"/>
  <c r="AS45" i="2" s="1"/>
  <c r="AT45" i="2" s="1"/>
  <c r="AU45" i="2" s="1"/>
  <c r="AV45" i="2" s="1"/>
  <c r="AW45" i="2" s="1"/>
  <c r="AX45" i="2" s="1"/>
  <c r="AY45" i="2" s="1"/>
  <c r="AZ45" i="2" s="1"/>
  <c r="BA45" i="2" s="1"/>
  <c r="BB45" i="2" s="1"/>
  <c r="BC45" i="2" s="1"/>
  <c r="AR46" i="2"/>
  <c r="AS46" i="2" s="1"/>
  <c r="AT46" i="2" s="1"/>
  <c r="AU46" i="2" s="1"/>
  <c r="AV46" i="2" s="1"/>
  <c r="AW46" i="2" s="1"/>
  <c r="AX46" i="2" s="1"/>
  <c r="AY46" i="2" s="1"/>
  <c r="AZ46" i="2" s="1"/>
  <c r="BA46" i="2" s="1"/>
  <c r="BB46" i="2" s="1"/>
  <c r="BC46" i="2" s="1"/>
  <c r="B10" i="22"/>
  <c r="B14" i="22"/>
  <c r="J17" i="2"/>
  <c r="K17" i="2" s="1"/>
  <c r="L17" i="2" s="1"/>
  <c r="M17" i="2" s="1"/>
  <c r="N17" i="2" s="1"/>
  <c r="O17" i="2" s="1"/>
  <c r="P17" i="2" s="1"/>
  <c r="Q17" i="2" s="1"/>
  <c r="R17" i="2" s="1"/>
  <c r="S17" i="2" s="1"/>
  <c r="C11" i="22"/>
  <c r="B7" i="22"/>
  <c r="J40" i="2"/>
  <c r="K40" i="2" s="1"/>
  <c r="L40" i="2" s="1"/>
  <c r="B6" i="22"/>
  <c r="C7" i="22"/>
  <c r="D7" i="22"/>
  <c r="B11" i="22"/>
  <c r="T28" i="2"/>
  <c r="U28" i="2" s="1"/>
  <c r="V28" i="2" s="1"/>
  <c r="W28" i="2" s="1"/>
  <c r="X28" i="2" s="1"/>
  <c r="Y28" i="2" s="1"/>
  <c r="Z28" i="2" s="1"/>
  <c r="AA28" i="2" s="1"/>
  <c r="AB28" i="2" s="1"/>
  <c r="AC28" i="2" s="1"/>
  <c r="AD28" i="2" s="1"/>
  <c r="AE28" i="2" s="1"/>
  <c r="T36" i="2"/>
  <c r="U36" i="2" s="1"/>
  <c r="V36" i="2" s="1"/>
  <c r="W36" i="2" s="1"/>
  <c r="X36" i="2" s="1"/>
  <c r="Y36" i="2" s="1"/>
  <c r="Z36" i="2" s="1"/>
  <c r="AA36" i="2" s="1"/>
  <c r="AB36" i="2" s="1"/>
  <c r="AC36" i="2" s="1"/>
  <c r="AD36" i="2" s="1"/>
  <c r="AE36" i="2" s="1"/>
  <c r="AF36" i="2" s="1"/>
  <c r="AG36" i="2" s="1"/>
  <c r="AH36" i="2" s="1"/>
  <c r="AI36" i="2" s="1"/>
  <c r="AJ36" i="2" s="1"/>
  <c r="AK36" i="2" s="1"/>
  <c r="AL36" i="2" s="1"/>
  <c r="AM36" i="2" s="1"/>
  <c r="AN36" i="2" s="1"/>
  <c r="AO36" i="2" s="1"/>
  <c r="AP36" i="2" s="1"/>
  <c r="AQ36" i="2" s="1"/>
  <c r="T85" i="2"/>
  <c r="T88" i="2" s="1"/>
  <c r="U88" i="2" s="1"/>
  <c r="V88" i="2" s="1"/>
  <c r="W88" i="2" s="1"/>
  <c r="X88" i="2" s="1"/>
  <c r="Y88" i="2" s="1"/>
  <c r="Z88" i="2" s="1"/>
  <c r="AA88" i="2" s="1"/>
  <c r="AB88" i="2" s="1"/>
  <c r="AC88" i="2" s="1"/>
  <c r="AD88" i="2" s="1"/>
  <c r="AE88" i="2" s="1"/>
  <c r="T65" i="2"/>
  <c r="T24" i="2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AH24" i="2" s="1"/>
  <c r="AI24" i="2" s="1"/>
  <c r="AJ24" i="2" s="1"/>
  <c r="AK24" i="2" s="1"/>
  <c r="AL24" i="2" s="1"/>
  <c r="AM24" i="2" s="1"/>
  <c r="AN24" i="2" s="1"/>
  <c r="AO24" i="2" s="1"/>
  <c r="AP24" i="2" s="1"/>
  <c r="AQ24" i="2" s="1"/>
  <c r="AR24" i="2" s="1"/>
  <c r="AS24" i="2" s="1"/>
  <c r="AT24" i="2" s="1"/>
  <c r="AU24" i="2" s="1"/>
  <c r="AV24" i="2" s="1"/>
  <c r="AW24" i="2" s="1"/>
  <c r="AX24" i="2" s="1"/>
  <c r="AY24" i="2" s="1"/>
  <c r="AZ24" i="2" s="1"/>
  <c r="BA24" i="2" s="1"/>
  <c r="BB24" i="2" s="1"/>
  <c r="BC24" i="2" s="1"/>
  <c r="T25" i="2"/>
  <c r="U25" i="2" s="1"/>
  <c r="V25" i="2" s="1"/>
  <c r="W25" i="2" s="1"/>
  <c r="X25" i="2" s="1"/>
  <c r="Y25" i="2" s="1"/>
  <c r="Z25" i="2" s="1"/>
  <c r="AA25" i="2" s="1"/>
  <c r="AB25" i="2" s="1"/>
  <c r="AC25" i="2" s="1"/>
  <c r="AD25" i="2" s="1"/>
  <c r="AE25" i="2" s="1"/>
  <c r="AF25" i="2" s="1"/>
  <c r="AG25" i="2" s="1"/>
  <c r="AH25" i="2" s="1"/>
  <c r="AI25" i="2" s="1"/>
  <c r="AJ25" i="2" s="1"/>
  <c r="AK25" i="2" s="1"/>
  <c r="AL25" i="2" s="1"/>
  <c r="AM25" i="2" s="1"/>
  <c r="AN25" i="2" s="1"/>
  <c r="AO25" i="2" s="1"/>
  <c r="AP25" i="2" s="1"/>
  <c r="AQ25" i="2" s="1"/>
  <c r="AR25" i="2" s="1"/>
  <c r="AS25" i="2" s="1"/>
  <c r="AT25" i="2" s="1"/>
  <c r="AU25" i="2" s="1"/>
  <c r="AV25" i="2" s="1"/>
  <c r="AW25" i="2" s="1"/>
  <c r="AX25" i="2" s="1"/>
  <c r="AY25" i="2" s="1"/>
  <c r="AZ25" i="2" s="1"/>
  <c r="BA25" i="2" s="1"/>
  <c r="BB25" i="2" s="1"/>
  <c r="BC25" i="2" s="1"/>
  <c r="T43" i="2"/>
  <c r="U43" i="2" s="1"/>
  <c r="V43" i="2" s="1"/>
  <c r="W43" i="2" s="1"/>
  <c r="X43" i="2" s="1"/>
  <c r="Y43" i="2" s="1"/>
  <c r="Z43" i="2" s="1"/>
  <c r="AA43" i="2" s="1"/>
  <c r="AB43" i="2" s="1"/>
  <c r="AC43" i="2" s="1"/>
  <c r="AD43" i="2" s="1"/>
  <c r="AE43" i="2" s="1"/>
  <c r="T44" i="2"/>
  <c r="U44" i="2" s="1"/>
  <c r="V44" i="2" s="1"/>
  <c r="W44" i="2" s="1"/>
  <c r="X44" i="2" s="1"/>
  <c r="Y44" i="2" s="1"/>
  <c r="Z44" i="2" s="1"/>
  <c r="AA44" i="2" s="1"/>
  <c r="AB44" i="2" s="1"/>
  <c r="AC44" i="2" s="1"/>
  <c r="AD44" i="2" s="1"/>
  <c r="AE44" i="2" s="1"/>
  <c r="T30" i="2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T31" i="2"/>
  <c r="U31" i="2" s="1"/>
  <c r="V31" i="2" s="1"/>
  <c r="W31" i="2" s="1"/>
  <c r="X31" i="2" s="1"/>
  <c r="Y31" i="2" s="1"/>
  <c r="Z31" i="2" s="1"/>
  <c r="AA31" i="2" s="1"/>
  <c r="AB31" i="2" s="1"/>
  <c r="AC31" i="2" s="1"/>
  <c r="AD31" i="2" s="1"/>
  <c r="AE31" i="2" s="1"/>
  <c r="AF31" i="2" s="1"/>
  <c r="AG31" i="2" s="1"/>
  <c r="AH31" i="2" s="1"/>
  <c r="AI31" i="2" s="1"/>
  <c r="AJ31" i="2" s="1"/>
  <c r="AK31" i="2" s="1"/>
  <c r="T42" i="2"/>
  <c r="U42" i="2" s="1"/>
  <c r="V42" i="2" s="1"/>
  <c r="W42" i="2" s="1"/>
  <c r="X42" i="2" s="1"/>
  <c r="Y42" i="2" s="1"/>
  <c r="Z42" i="2" s="1"/>
  <c r="AA42" i="2" s="1"/>
  <c r="AB42" i="2" s="1"/>
  <c r="AC42" i="2" s="1"/>
  <c r="AD42" i="2" s="1"/>
  <c r="AE42" i="2" s="1"/>
  <c r="T26" i="2"/>
  <c r="U26" i="2" s="1"/>
  <c r="V26" i="2" s="1"/>
  <c r="W26" i="2" s="1"/>
  <c r="X26" i="2" s="1"/>
  <c r="Y26" i="2" s="1"/>
  <c r="Z26" i="2" s="1"/>
  <c r="AA26" i="2" s="1"/>
  <c r="AB26" i="2" s="1"/>
  <c r="AC26" i="2" s="1"/>
  <c r="AD26" i="2" s="1"/>
  <c r="AE26" i="2" s="1"/>
  <c r="T27" i="2"/>
  <c r="U27" i="2" s="1"/>
  <c r="V27" i="2" s="1"/>
  <c r="W27" i="2" s="1"/>
  <c r="X27" i="2" s="1"/>
  <c r="Y27" i="2" s="1"/>
  <c r="Z27" i="2" s="1"/>
  <c r="AA27" i="2" s="1"/>
  <c r="AB27" i="2" s="1"/>
  <c r="AC27" i="2" s="1"/>
  <c r="AD27" i="2" s="1"/>
  <c r="AE27" i="2" s="1"/>
  <c r="V53" i="2"/>
  <c r="AH53" i="2" s="1"/>
  <c r="W54" i="2"/>
  <c r="AI54" i="2" s="1"/>
  <c r="T41" i="2"/>
  <c r="U41" i="2" s="1"/>
  <c r="V41" i="2" s="1"/>
  <c r="W41" i="2" s="1"/>
  <c r="X41" i="2" s="1"/>
  <c r="Y41" i="2" s="1"/>
  <c r="Z41" i="2" s="1"/>
  <c r="AA41" i="2" s="1"/>
  <c r="AB41" i="2" s="1"/>
  <c r="AC41" i="2" s="1"/>
  <c r="AD41" i="2" s="1"/>
  <c r="AE41" i="2" s="1"/>
  <c r="AF41" i="2" s="1"/>
  <c r="AG41" i="2" s="1"/>
  <c r="AH41" i="2" s="1"/>
  <c r="AI41" i="2" s="1"/>
  <c r="AJ41" i="2" s="1"/>
  <c r="AK41" i="2" s="1"/>
  <c r="AL41" i="2" s="1"/>
  <c r="AM41" i="2" s="1"/>
  <c r="AN41" i="2" s="1"/>
  <c r="AO41" i="2" s="1"/>
  <c r="AP41" i="2" s="1"/>
  <c r="AQ41" i="2" s="1"/>
  <c r="AR41" i="2" s="1"/>
  <c r="AS41" i="2" s="1"/>
  <c r="AT41" i="2" s="1"/>
  <c r="AU41" i="2" s="1"/>
  <c r="AV41" i="2" s="1"/>
  <c r="AW41" i="2" s="1"/>
  <c r="AX41" i="2" s="1"/>
  <c r="AY41" i="2" s="1"/>
  <c r="AZ41" i="2" s="1"/>
  <c r="BA41" i="2" s="1"/>
  <c r="BB41" i="2" s="1"/>
  <c r="BC41" i="2" s="1"/>
  <c r="BD41" i="2" s="1"/>
  <c r="BE41" i="2" s="1"/>
  <c r="BF41" i="2" s="1"/>
  <c r="BG41" i="2" s="1"/>
  <c r="BH41" i="2" s="1"/>
  <c r="BI41" i="2" s="1"/>
  <c r="BJ41" i="2" s="1"/>
  <c r="BK41" i="2" s="1"/>
  <c r="BL41" i="2" s="1"/>
  <c r="BM41" i="2" s="1"/>
  <c r="BN41" i="2" s="1"/>
  <c r="BO41" i="2" s="1"/>
  <c r="BD43" i="2"/>
  <c r="BE43" i="2" s="1"/>
  <c r="BF43" i="2" s="1"/>
  <c r="BG43" i="2" s="1"/>
  <c r="BH43" i="2" s="1"/>
  <c r="BI43" i="2" s="1"/>
  <c r="BJ43" i="2" s="1"/>
  <c r="BK43" i="2" s="1"/>
  <c r="BL43" i="2" s="1"/>
  <c r="BM43" i="2" s="1"/>
  <c r="BN43" i="2" s="1"/>
  <c r="BO43" i="2" s="1"/>
  <c r="T45" i="2"/>
  <c r="U45" i="2" s="1"/>
  <c r="V45" i="2" s="1"/>
  <c r="W45" i="2" s="1"/>
  <c r="X45" i="2" s="1"/>
  <c r="Y45" i="2" s="1"/>
  <c r="Z45" i="2" s="1"/>
  <c r="AA45" i="2" s="1"/>
  <c r="AB45" i="2" s="1"/>
  <c r="AC45" i="2" s="1"/>
  <c r="AD45" i="2" s="1"/>
  <c r="AE45" i="2" s="1"/>
  <c r="D47" i="2"/>
  <c r="T22" i="2"/>
  <c r="U22" i="2" s="1"/>
  <c r="V22" i="2" s="1"/>
  <c r="W22" i="2" s="1"/>
  <c r="X22" i="2" s="1"/>
  <c r="Y22" i="2" s="1"/>
  <c r="Z22" i="2" s="1"/>
  <c r="AA22" i="2" s="1"/>
  <c r="AB22" i="2" s="1"/>
  <c r="AC22" i="2" s="1"/>
  <c r="AD22" i="2" s="1"/>
  <c r="AE22" i="2" s="1"/>
  <c r="AF22" i="2" s="1"/>
  <c r="AG22" i="2" s="1"/>
  <c r="AH22" i="2" s="1"/>
  <c r="AI22" i="2" s="1"/>
  <c r="AJ22" i="2" s="1"/>
  <c r="AK22" i="2" s="1"/>
  <c r="AL22" i="2" s="1"/>
  <c r="AM22" i="2" s="1"/>
  <c r="AN22" i="2" s="1"/>
  <c r="AO22" i="2" s="1"/>
  <c r="AP22" i="2" s="1"/>
  <c r="AQ22" i="2" s="1"/>
  <c r="BD30" i="2"/>
  <c r="BE30" i="2" s="1"/>
  <c r="BF30" i="2" s="1"/>
  <c r="BG30" i="2" s="1"/>
  <c r="BH30" i="2" s="1"/>
  <c r="BI30" i="2" s="1"/>
  <c r="BJ30" i="2" s="1"/>
  <c r="BK30" i="2" s="1"/>
  <c r="BL30" i="2" s="1"/>
  <c r="BM30" i="2" s="1"/>
  <c r="BN30" i="2" s="1"/>
  <c r="BO30" i="2" s="1"/>
  <c r="T37" i="2"/>
  <c r="U37" i="2" s="1"/>
  <c r="V37" i="2" s="1"/>
  <c r="W37" i="2" s="1"/>
  <c r="X37" i="2" s="1"/>
  <c r="Y37" i="2" s="1"/>
  <c r="Z37" i="2" s="1"/>
  <c r="AA37" i="2" s="1"/>
  <c r="AB37" i="2" s="1"/>
  <c r="AC37" i="2" s="1"/>
  <c r="AD37" i="2" s="1"/>
  <c r="AE37" i="2" s="1"/>
  <c r="AF37" i="2" s="1"/>
  <c r="AG37" i="2" s="1"/>
  <c r="AH37" i="2" s="1"/>
  <c r="AI37" i="2" s="1"/>
  <c r="AJ37" i="2" s="1"/>
  <c r="AK37" i="2" s="1"/>
  <c r="AL37" i="2" s="1"/>
  <c r="AM37" i="2" s="1"/>
  <c r="AN37" i="2" s="1"/>
  <c r="AO37" i="2" s="1"/>
  <c r="AP37" i="2" s="1"/>
  <c r="AQ37" i="2" s="1"/>
  <c r="AR37" i="2" s="1"/>
  <c r="AS37" i="2" s="1"/>
  <c r="AT37" i="2" s="1"/>
  <c r="AU37" i="2" s="1"/>
  <c r="AV37" i="2" s="1"/>
  <c r="AW37" i="2" s="1"/>
  <c r="BD45" i="2"/>
  <c r="BE45" i="2" s="1"/>
  <c r="BF45" i="2" s="1"/>
  <c r="BG45" i="2" s="1"/>
  <c r="BH45" i="2" s="1"/>
  <c r="BI45" i="2" s="1"/>
  <c r="BJ45" i="2" s="1"/>
  <c r="BK45" i="2" s="1"/>
  <c r="BL45" i="2" s="1"/>
  <c r="BM45" i="2" s="1"/>
  <c r="BN45" i="2" s="1"/>
  <c r="BO45" i="2" s="1"/>
  <c r="BD46" i="2"/>
  <c r="BE46" i="2" s="1"/>
  <c r="BF46" i="2" s="1"/>
  <c r="BG46" i="2" s="1"/>
  <c r="BH46" i="2" s="1"/>
  <c r="BI46" i="2" s="1"/>
  <c r="BJ46" i="2" s="1"/>
  <c r="BK46" i="2" s="1"/>
  <c r="BL46" i="2" s="1"/>
  <c r="BM46" i="2" s="1"/>
  <c r="BN46" i="2" s="1"/>
  <c r="BO46" i="2" s="1"/>
  <c r="Z53" i="2"/>
  <c r="AL53" i="2" s="1"/>
  <c r="AA54" i="2"/>
  <c r="AM54" i="2" s="1"/>
  <c r="AR13" i="2"/>
  <c r="AS13" i="2" s="1"/>
  <c r="AT13" i="2" s="1"/>
  <c r="AU13" i="2" s="1"/>
  <c r="AV13" i="2" s="1"/>
  <c r="AW13" i="2" s="1"/>
  <c r="AX13" i="2" s="1"/>
  <c r="AY13" i="2" s="1"/>
  <c r="AZ13" i="2" s="1"/>
  <c r="BA13" i="2" s="1"/>
  <c r="BB13" i="2" s="1"/>
  <c r="BC13" i="2" s="1"/>
  <c r="BD13" i="2" s="1"/>
  <c r="BE13" i="2" s="1"/>
  <c r="BF13" i="2" s="1"/>
  <c r="BG13" i="2" s="1"/>
  <c r="BH13" i="2" s="1"/>
  <c r="BI13" i="2" s="1"/>
  <c r="BJ13" i="2" s="1"/>
  <c r="BK13" i="2" s="1"/>
  <c r="BL13" i="2" s="1"/>
  <c r="BM13" i="2" s="1"/>
  <c r="BN13" i="2" s="1"/>
  <c r="BO13" i="2" s="1"/>
  <c r="T21" i="2"/>
  <c r="U21" i="2" s="1"/>
  <c r="V21" i="2" s="1"/>
  <c r="W21" i="2" s="1"/>
  <c r="X21" i="2" s="1"/>
  <c r="Y21" i="2" s="1"/>
  <c r="BD26" i="2"/>
  <c r="BE26" i="2" s="1"/>
  <c r="BF26" i="2" s="1"/>
  <c r="BG26" i="2" s="1"/>
  <c r="BH26" i="2" s="1"/>
  <c r="BI26" i="2" s="1"/>
  <c r="BJ26" i="2" s="1"/>
  <c r="BK26" i="2" s="1"/>
  <c r="BL26" i="2" s="1"/>
  <c r="BM26" i="2" s="1"/>
  <c r="BN26" i="2" s="1"/>
  <c r="BO26" i="2" s="1"/>
  <c r="T29" i="2"/>
  <c r="U29" i="2" s="1"/>
  <c r="V29" i="2" s="1"/>
  <c r="W29" i="2" s="1"/>
  <c r="X29" i="2" s="1"/>
  <c r="Y29" i="2" s="1"/>
  <c r="Z29" i="2" s="1"/>
  <c r="AA29" i="2" s="1"/>
  <c r="AB29" i="2" s="1"/>
  <c r="AC29" i="2" s="1"/>
  <c r="AD29" i="2" s="1"/>
  <c r="AE29" i="2" s="1"/>
  <c r="AF29" i="2" s="1"/>
  <c r="AG29" i="2" s="1"/>
  <c r="AH29" i="2" s="1"/>
  <c r="AI29" i="2" s="1"/>
  <c r="AJ29" i="2" s="1"/>
  <c r="AK29" i="2" s="1"/>
  <c r="AL29" i="2" s="1"/>
  <c r="AM29" i="2" s="1"/>
  <c r="AN29" i="2" s="1"/>
  <c r="AO29" i="2" s="1"/>
  <c r="AP29" i="2" s="1"/>
  <c r="AQ29" i="2" s="1"/>
  <c r="AR29" i="2" s="1"/>
  <c r="AS29" i="2" s="1"/>
  <c r="AT29" i="2" s="1"/>
  <c r="AU29" i="2" s="1"/>
  <c r="AV29" i="2" s="1"/>
  <c r="AW29" i="2" s="1"/>
  <c r="AX29" i="2" s="1"/>
  <c r="AY29" i="2" s="1"/>
  <c r="AZ29" i="2" s="1"/>
  <c r="BA29" i="2" s="1"/>
  <c r="BB29" i="2" s="1"/>
  <c r="BC29" i="2" s="1"/>
  <c r="BD29" i="2" s="1"/>
  <c r="BE29" i="2" s="1"/>
  <c r="BF29" i="2" s="1"/>
  <c r="BG29" i="2" s="1"/>
  <c r="BH29" i="2" s="1"/>
  <c r="BI29" i="2" s="1"/>
  <c r="BJ29" i="2" s="1"/>
  <c r="BK29" i="2" s="1"/>
  <c r="BL29" i="2" s="1"/>
  <c r="BM29" i="2" s="1"/>
  <c r="BN29" i="2" s="1"/>
  <c r="BO29" i="2" s="1"/>
  <c r="BD42" i="2"/>
  <c r="BE42" i="2" s="1"/>
  <c r="BF42" i="2" s="1"/>
  <c r="BG42" i="2" s="1"/>
  <c r="BH42" i="2" s="1"/>
  <c r="BI42" i="2" s="1"/>
  <c r="BJ42" i="2" s="1"/>
  <c r="BK42" i="2" s="1"/>
  <c r="BL42" i="2" s="1"/>
  <c r="BM42" i="2" s="1"/>
  <c r="BN42" i="2" s="1"/>
  <c r="BO42" i="2" s="1"/>
  <c r="T46" i="2"/>
  <c r="U46" i="2" s="1"/>
  <c r="V46" i="2" s="1"/>
  <c r="W46" i="2" s="1"/>
  <c r="X46" i="2" s="1"/>
  <c r="Y46" i="2" s="1"/>
  <c r="Z46" i="2" s="1"/>
  <c r="AA46" i="2" s="1"/>
  <c r="AB46" i="2" s="1"/>
  <c r="AC46" i="2" s="1"/>
  <c r="AD46" i="2" s="1"/>
  <c r="AE46" i="2" s="1"/>
  <c r="X53" i="2"/>
  <c r="AJ53" i="2" s="1"/>
  <c r="Y54" i="2"/>
  <c r="AK54" i="2" s="1"/>
  <c r="BD22" i="2"/>
  <c r="BE22" i="2" s="1"/>
  <c r="BF22" i="2" s="1"/>
  <c r="BG22" i="2" s="1"/>
  <c r="BH22" i="2" s="1"/>
  <c r="BI22" i="2" s="1"/>
  <c r="BJ22" i="2" s="1"/>
  <c r="BK22" i="2" s="1"/>
  <c r="BL22" i="2" s="1"/>
  <c r="BM22" i="2" s="1"/>
  <c r="BN22" i="2" s="1"/>
  <c r="BO22" i="2" s="1"/>
  <c r="T23" i="2"/>
  <c r="U23" i="2" s="1"/>
  <c r="V23" i="2" s="1"/>
  <c r="W23" i="2" s="1"/>
  <c r="X23" i="2" s="1"/>
  <c r="Y23" i="2" s="1"/>
  <c r="Z23" i="2" s="1"/>
  <c r="AA23" i="2" s="1"/>
  <c r="AB23" i="2" s="1"/>
  <c r="AC23" i="2" s="1"/>
  <c r="AD23" i="2" s="1"/>
  <c r="AE23" i="2" s="1"/>
  <c r="AF23" i="2" s="1"/>
  <c r="AG23" i="2" s="1"/>
  <c r="AH23" i="2" s="1"/>
  <c r="AI23" i="2" s="1"/>
  <c r="AJ23" i="2" s="1"/>
  <c r="AK23" i="2" s="1"/>
  <c r="AL23" i="2" s="1"/>
  <c r="AM23" i="2" s="1"/>
  <c r="AN23" i="2" s="1"/>
  <c r="AO23" i="2" s="1"/>
  <c r="AP23" i="2" s="1"/>
  <c r="AQ23" i="2" s="1"/>
  <c r="AR23" i="2" s="1"/>
  <c r="AS23" i="2" s="1"/>
  <c r="AT23" i="2" s="1"/>
  <c r="AU23" i="2" s="1"/>
  <c r="AV23" i="2" s="1"/>
  <c r="AW23" i="2" s="1"/>
  <c r="T32" i="2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AE32" i="2" s="1"/>
  <c r="AF32" i="2" s="1"/>
  <c r="AG32" i="2" s="1"/>
  <c r="AH32" i="2" s="1"/>
  <c r="AI32" i="2" s="1"/>
  <c r="AJ32" i="2" s="1"/>
  <c r="AK32" i="2" s="1"/>
  <c r="AL32" i="2" s="1"/>
  <c r="AM32" i="2" s="1"/>
  <c r="AN32" i="2" s="1"/>
  <c r="AO32" i="2" s="1"/>
  <c r="AP32" i="2" s="1"/>
  <c r="AQ32" i="2" s="1"/>
  <c r="AR32" i="2" s="1"/>
  <c r="AS32" i="2" s="1"/>
  <c r="AT32" i="2" s="1"/>
  <c r="AU32" i="2" s="1"/>
  <c r="AV32" i="2" s="1"/>
  <c r="AW32" i="2" s="1"/>
  <c r="AX32" i="2" s="1"/>
  <c r="AY32" i="2" s="1"/>
  <c r="AZ32" i="2" s="1"/>
  <c r="BA32" i="2" s="1"/>
  <c r="BB32" i="2" s="1"/>
  <c r="BC32" i="2" s="1"/>
  <c r="BD32" i="2" s="1"/>
  <c r="BE32" i="2" s="1"/>
  <c r="BF32" i="2" s="1"/>
  <c r="BG32" i="2" s="1"/>
  <c r="BH32" i="2" s="1"/>
  <c r="BI32" i="2" s="1"/>
  <c r="BJ32" i="2" s="1"/>
  <c r="BK32" i="2" s="1"/>
  <c r="BL32" i="2" s="1"/>
  <c r="BM32" i="2" s="1"/>
  <c r="BN32" i="2" s="1"/>
  <c r="BO32" i="2" s="1"/>
  <c r="T33" i="2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AH33" i="2" s="1"/>
  <c r="AI33" i="2" s="1"/>
  <c r="AJ33" i="2" s="1"/>
  <c r="AK33" i="2" s="1"/>
  <c r="AL33" i="2" s="1"/>
  <c r="AM33" i="2" s="1"/>
  <c r="AN33" i="2" s="1"/>
  <c r="AO33" i="2" s="1"/>
  <c r="AP33" i="2" s="1"/>
  <c r="AQ33" i="2" s="1"/>
  <c r="AR33" i="2" s="1"/>
  <c r="AS33" i="2" s="1"/>
  <c r="AT33" i="2" s="1"/>
  <c r="AU33" i="2" s="1"/>
  <c r="AV33" i="2" s="1"/>
  <c r="AW33" i="2" s="1"/>
  <c r="AX33" i="2" s="1"/>
  <c r="AY33" i="2" s="1"/>
  <c r="AZ33" i="2" s="1"/>
  <c r="BA33" i="2" s="1"/>
  <c r="BB33" i="2" s="1"/>
  <c r="BC33" i="2" s="1"/>
  <c r="BD33" i="2" s="1"/>
  <c r="BE33" i="2" s="1"/>
  <c r="BF33" i="2" s="1"/>
  <c r="BG33" i="2" s="1"/>
  <c r="BH33" i="2" s="1"/>
  <c r="BI33" i="2" s="1"/>
  <c r="BJ33" i="2" s="1"/>
  <c r="BK33" i="2" s="1"/>
  <c r="BL33" i="2" s="1"/>
  <c r="BM33" i="2" s="1"/>
  <c r="BN33" i="2" s="1"/>
  <c r="BO33" i="2" s="1"/>
  <c r="T34" i="2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AH34" i="2" s="1"/>
  <c r="AI34" i="2" s="1"/>
  <c r="AJ34" i="2" s="1"/>
  <c r="AK34" i="2" s="1"/>
  <c r="AL34" i="2" s="1"/>
  <c r="AM34" i="2" s="1"/>
  <c r="AN34" i="2" s="1"/>
  <c r="AO34" i="2" s="1"/>
  <c r="AP34" i="2" s="1"/>
  <c r="AQ34" i="2" s="1"/>
  <c r="AR34" i="2" s="1"/>
  <c r="AS34" i="2" s="1"/>
  <c r="AT34" i="2" s="1"/>
  <c r="AU34" i="2" s="1"/>
  <c r="AV34" i="2" s="1"/>
  <c r="AW34" i="2" s="1"/>
  <c r="AX34" i="2" s="1"/>
  <c r="AY34" i="2" s="1"/>
  <c r="AZ34" i="2" s="1"/>
  <c r="BA34" i="2" s="1"/>
  <c r="BB34" i="2" s="1"/>
  <c r="BC34" i="2" s="1"/>
  <c r="T35" i="2"/>
  <c r="U35" i="2" s="1"/>
  <c r="V35" i="2" s="1"/>
  <c r="W35" i="2" s="1"/>
  <c r="X35" i="2" s="1"/>
  <c r="Y35" i="2" s="1"/>
  <c r="Z35" i="2" s="1"/>
  <c r="AA35" i="2" s="1"/>
  <c r="AB35" i="2" s="1"/>
  <c r="AC35" i="2" s="1"/>
  <c r="AD35" i="2" s="1"/>
  <c r="AE35" i="2" s="1"/>
  <c r="AF35" i="2" s="1"/>
  <c r="AG35" i="2" s="1"/>
  <c r="AH35" i="2" s="1"/>
  <c r="AI35" i="2" s="1"/>
  <c r="AJ35" i="2" s="1"/>
  <c r="AK35" i="2" s="1"/>
  <c r="AL35" i="2" s="1"/>
  <c r="AM35" i="2" s="1"/>
  <c r="AN35" i="2" s="1"/>
  <c r="AO35" i="2" s="1"/>
  <c r="AP35" i="2" s="1"/>
  <c r="AQ35" i="2" s="1"/>
  <c r="AR35" i="2" s="1"/>
  <c r="AS35" i="2" s="1"/>
  <c r="AT35" i="2" s="1"/>
  <c r="AU35" i="2" s="1"/>
  <c r="AV35" i="2" s="1"/>
  <c r="AW35" i="2" s="1"/>
  <c r="AX35" i="2" s="1"/>
  <c r="AY35" i="2" s="1"/>
  <c r="AZ35" i="2" s="1"/>
  <c r="BA35" i="2" s="1"/>
  <c r="BB35" i="2" s="1"/>
  <c r="BC35" i="2" s="1"/>
  <c r="BD36" i="2"/>
  <c r="BE36" i="2" s="1"/>
  <c r="BF36" i="2" s="1"/>
  <c r="BG36" i="2" s="1"/>
  <c r="BH36" i="2" s="1"/>
  <c r="BI36" i="2" s="1"/>
  <c r="BJ36" i="2" s="1"/>
  <c r="BK36" i="2" s="1"/>
  <c r="BL36" i="2" s="1"/>
  <c r="BM36" i="2" s="1"/>
  <c r="BN36" i="2" s="1"/>
  <c r="BO36" i="2" s="1"/>
  <c r="BD37" i="2"/>
  <c r="BE37" i="2" s="1"/>
  <c r="BF37" i="2" s="1"/>
  <c r="BG37" i="2" s="1"/>
  <c r="BH37" i="2" s="1"/>
  <c r="BI37" i="2" s="1"/>
  <c r="BJ37" i="2" s="1"/>
  <c r="BK37" i="2" s="1"/>
  <c r="BL37" i="2" s="1"/>
  <c r="BM37" i="2" s="1"/>
  <c r="BN37" i="2" s="1"/>
  <c r="BO37" i="2" s="1"/>
  <c r="T38" i="2"/>
  <c r="U38" i="2" s="1"/>
  <c r="V38" i="2" s="1"/>
  <c r="W38" i="2" s="1"/>
  <c r="X38" i="2" s="1"/>
  <c r="Y38" i="2" s="1"/>
  <c r="Z38" i="2" s="1"/>
  <c r="AA38" i="2" s="1"/>
  <c r="AB38" i="2" s="1"/>
  <c r="AC38" i="2" s="1"/>
  <c r="AD38" i="2" s="1"/>
  <c r="AE38" i="2" s="1"/>
  <c r="AF38" i="2" s="1"/>
  <c r="AG38" i="2" s="1"/>
  <c r="AH38" i="2" s="1"/>
  <c r="AI38" i="2" s="1"/>
  <c r="AJ38" i="2" s="1"/>
  <c r="AK38" i="2" s="1"/>
  <c r="AL38" i="2" s="1"/>
  <c r="AM38" i="2" s="1"/>
  <c r="AN38" i="2" s="1"/>
  <c r="AO38" i="2" s="1"/>
  <c r="AP38" i="2" s="1"/>
  <c r="AQ38" i="2" s="1"/>
  <c r="AR38" i="2" s="1"/>
  <c r="AS38" i="2" s="1"/>
  <c r="AT38" i="2" s="1"/>
  <c r="AU38" i="2" s="1"/>
  <c r="AV38" i="2" s="1"/>
  <c r="AW38" i="2" s="1"/>
  <c r="AX38" i="2" s="1"/>
  <c r="AY38" i="2" s="1"/>
  <c r="AZ38" i="2" s="1"/>
  <c r="BA38" i="2" s="1"/>
  <c r="BB38" i="2" s="1"/>
  <c r="BC38" i="2" s="1"/>
  <c r="BD38" i="2" s="1"/>
  <c r="BE38" i="2" s="1"/>
  <c r="BF38" i="2" s="1"/>
  <c r="BG38" i="2" s="1"/>
  <c r="BH38" i="2" s="1"/>
  <c r="BI38" i="2" s="1"/>
  <c r="BJ38" i="2" s="1"/>
  <c r="BK38" i="2" s="1"/>
  <c r="BL38" i="2" s="1"/>
  <c r="BM38" i="2" s="1"/>
  <c r="BN38" i="2" s="1"/>
  <c r="BO38" i="2" s="1"/>
  <c r="T39" i="2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AE39" i="2" s="1"/>
  <c r="AF39" i="2" s="1"/>
  <c r="AG39" i="2" s="1"/>
  <c r="AH39" i="2" s="1"/>
  <c r="AI39" i="2" s="1"/>
  <c r="AJ39" i="2" s="1"/>
  <c r="AK39" i="2" s="1"/>
  <c r="AL39" i="2" s="1"/>
  <c r="AM39" i="2" s="1"/>
  <c r="AN39" i="2" s="1"/>
  <c r="AO39" i="2" s="1"/>
  <c r="AP39" i="2" s="1"/>
  <c r="AQ39" i="2" s="1"/>
  <c r="AR39" i="2" s="1"/>
  <c r="AS39" i="2" s="1"/>
  <c r="AT39" i="2" s="1"/>
  <c r="AU39" i="2" s="1"/>
  <c r="AV39" i="2" s="1"/>
  <c r="AW39" i="2" s="1"/>
  <c r="AX39" i="2" s="1"/>
  <c r="AY39" i="2" s="1"/>
  <c r="AZ39" i="2" s="1"/>
  <c r="BA39" i="2" s="1"/>
  <c r="BB39" i="2" s="1"/>
  <c r="BC39" i="2" s="1"/>
  <c r="BD39" i="2" s="1"/>
  <c r="BE39" i="2" s="1"/>
  <c r="BF39" i="2" s="1"/>
  <c r="BG39" i="2" s="1"/>
  <c r="BH39" i="2" s="1"/>
  <c r="BI39" i="2" s="1"/>
  <c r="BJ39" i="2" s="1"/>
  <c r="BK39" i="2" s="1"/>
  <c r="BL39" i="2" s="1"/>
  <c r="BM39" i="2" s="1"/>
  <c r="BN39" i="2" s="1"/>
  <c r="BO39" i="2" s="1"/>
  <c r="T53" i="2"/>
  <c r="AB53" i="2"/>
  <c r="AN53" i="2" s="1"/>
  <c r="U54" i="2"/>
  <c r="AG54" i="2" s="1"/>
  <c r="AC54" i="2"/>
  <c r="AO54" i="2" s="1"/>
  <c r="AF20" i="2"/>
  <c r="AG20" i="2" s="1"/>
  <c r="AH20" i="2" s="1"/>
  <c r="AI20" i="2" s="1"/>
  <c r="AJ20" i="2" s="1"/>
  <c r="AK20" i="2" s="1"/>
  <c r="AL20" i="2" s="1"/>
  <c r="AM20" i="2" s="1"/>
  <c r="AN20" i="2" s="1"/>
  <c r="AO20" i="2" s="1"/>
  <c r="AP20" i="2" s="1"/>
  <c r="AQ20" i="2" s="1"/>
  <c r="AR20" i="2" s="1"/>
  <c r="AS20" i="2" s="1"/>
  <c r="AT20" i="2" s="1"/>
  <c r="AU20" i="2" s="1"/>
  <c r="AV20" i="2" s="1"/>
  <c r="AW20" i="2" s="1"/>
  <c r="AX20" i="2" s="1"/>
  <c r="AY20" i="2" s="1"/>
  <c r="AZ20" i="2" s="1"/>
  <c r="BA20" i="2" s="1"/>
  <c r="BB20" i="2" s="1"/>
  <c r="BC20" i="2" s="1"/>
  <c r="BD20" i="2" s="1"/>
  <c r="BE20" i="2" s="1"/>
  <c r="BF20" i="2" s="1"/>
  <c r="BG20" i="2" s="1"/>
  <c r="BH20" i="2" s="1"/>
  <c r="BI20" i="2" s="1"/>
  <c r="BJ20" i="2" s="1"/>
  <c r="BK20" i="2" s="1"/>
  <c r="BL20" i="2" s="1"/>
  <c r="BM20" i="2" s="1"/>
  <c r="BN20" i="2" s="1"/>
  <c r="BO20" i="2" s="1"/>
  <c r="AF21" i="2"/>
  <c r="AG21" i="2" s="1"/>
  <c r="AH21" i="2" s="1"/>
  <c r="AI21" i="2" s="1"/>
  <c r="AJ21" i="2" s="1"/>
  <c r="AK21" i="2" s="1"/>
  <c r="AL21" i="2" s="1"/>
  <c r="AM21" i="2" s="1"/>
  <c r="AN21" i="2" s="1"/>
  <c r="AO21" i="2" s="1"/>
  <c r="AP21" i="2" s="1"/>
  <c r="AQ21" i="2" s="1"/>
  <c r="AR21" i="2" s="1"/>
  <c r="AS21" i="2" s="1"/>
  <c r="AT21" i="2" s="1"/>
  <c r="AU21" i="2" s="1"/>
  <c r="AV21" i="2" s="1"/>
  <c r="AW21" i="2" s="1"/>
  <c r="AX21" i="2" s="1"/>
  <c r="AY21" i="2" s="1"/>
  <c r="AZ21" i="2" s="1"/>
  <c r="BA21" i="2" s="1"/>
  <c r="BB21" i="2" s="1"/>
  <c r="BC21" i="2" s="1"/>
  <c r="BD21" i="2" s="1"/>
  <c r="BE21" i="2" s="1"/>
  <c r="BF21" i="2" s="1"/>
  <c r="BG21" i="2" s="1"/>
  <c r="BH21" i="2" s="1"/>
  <c r="BI21" i="2" s="1"/>
  <c r="BJ21" i="2" s="1"/>
  <c r="BK21" i="2" s="1"/>
  <c r="BL21" i="2" s="1"/>
  <c r="BM21" i="2" s="1"/>
  <c r="BN21" i="2" s="1"/>
  <c r="BO21" i="2" s="1"/>
  <c r="AF28" i="2"/>
  <c r="AG28" i="2" s="1"/>
  <c r="AH28" i="2" s="1"/>
  <c r="AI28" i="2" s="1"/>
  <c r="AJ28" i="2" s="1"/>
  <c r="AK28" i="2" s="1"/>
  <c r="AL28" i="2" s="1"/>
  <c r="AM28" i="2" s="1"/>
  <c r="AN28" i="2" s="1"/>
  <c r="AO28" i="2" s="1"/>
  <c r="AP28" i="2" s="1"/>
  <c r="AQ28" i="2" s="1"/>
  <c r="AR28" i="2" s="1"/>
  <c r="AS28" i="2" s="1"/>
  <c r="AT28" i="2" s="1"/>
  <c r="AU28" i="2" s="1"/>
  <c r="AV28" i="2" s="1"/>
  <c r="AW28" i="2" s="1"/>
  <c r="AX28" i="2" s="1"/>
  <c r="AY28" i="2" s="1"/>
  <c r="AZ28" i="2" s="1"/>
  <c r="BA28" i="2" s="1"/>
  <c r="BB28" i="2" s="1"/>
  <c r="BC28" i="2" s="1"/>
  <c r="BD28" i="2" s="1"/>
  <c r="BE28" i="2" s="1"/>
  <c r="BF28" i="2" s="1"/>
  <c r="BG28" i="2" s="1"/>
  <c r="BH28" i="2" s="1"/>
  <c r="BI28" i="2" s="1"/>
  <c r="BJ28" i="2" s="1"/>
  <c r="BK28" i="2" s="1"/>
  <c r="BL28" i="2" s="1"/>
  <c r="BM28" i="2" s="1"/>
  <c r="BN28" i="2" s="1"/>
  <c r="BO28" i="2" s="1"/>
  <c r="AF17" i="2"/>
  <c r="AR31" i="2"/>
  <c r="AS31" i="2" s="1"/>
  <c r="AT31" i="2" s="1"/>
  <c r="AU31" i="2" s="1"/>
  <c r="AV31" i="2" s="1"/>
  <c r="AW31" i="2" s="1"/>
  <c r="AX31" i="2" s="1"/>
  <c r="AY31" i="2" s="1"/>
  <c r="AZ31" i="2" s="1"/>
  <c r="BA31" i="2" s="1"/>
  <c r="BB31" i="2" s="1"/>
  <c r="BC31" i="2" s="1"/>
  <c r="BD31" i="2" s="1"/>
  <c r="BE31" i="2" s="1"/>
  <c r="BF31" i="2" s="1"/>
  <c r="BG31" i="2" s="1"/>
  <c r="BH31" i="2" s="1"/>
  <c r="BI31" i="2" s="1"/>
  <c r="BJ31" i="2" s="1"/>
  <c r="BK31" i="2" s="1"/>
  <c r="BL31" i="2" s="1"/>
  <c r="BM31" i="2" s="1"/>
  <c r="BN31" i="2" s="1"/>
  <c r="BO31" i="2" s="1"/>
  <c r="AF16" i="2"/>
  <c r="AG16" i="2" s="1"/>
  <c r="AH16" i="2" s="1"/>
  <c r="AI16" i="2" s="1"/>
  <c r="AJ16" i="2" s="1"/>
  <c r="AK16" i="2" s="1"/>
  <c r="AL16" i="2" s="1"/>
  <c r="AM16" i="2" s="1"/>
  <c r="AN16" i="2" s="1"/>
  <c r="AO16" i="2" s="1"/>
  <c r="AP16" i="2" s="1"/>
  <c r="AQ16" i="2" s="1"/>
  <c r="AR16" i="2" s="1"/>
  <c r="AS16" i="2" s="1"/>
  <c r="AT16" i="2" s="1"/>
  <c r="AU16" i="2" s="1"/>
  <c r="AV16" i="2" s="1"/>
  <c r="AW16" i="2" s="1"/>
  <c r="AX16" i="2" s="1"/>
  <c r="AY16" i="2" s="1"/>
  <c r="AZ16" i="2" s="1"/>
  <c r="BA16" i="2" s="1"/>
  <c r="BB16" i="2" s="1"/>
  <c r="BC16" i="2" s="1"/>
  <c r="BD16" i="2" s="1"/>
  <c r="BE16" i="2" s="1"/>
  <c r="BF16" i="2" s="1"/>
  <c r="BG16" i="2" s="1"/>
  <c r="BH16" i="2" s="1"/>
  <c r="BI16" i="2" s="1"/>
  <c r="BJ16" i="2" s="1"/>
  <c r="BK16" i="2" s="1"/>
  <c r="BL16" i="2" s="1"/>
  <c r="BM16" i="2" s="1"/>
  <c r="BN16" i="2" s="1"/>
  <c r="BO16" i="2" s="1"/>
  <c r="AF27" i="2"/>
  <c r="AG27" i="2" s="1"/>
  <c r="AH27" i="2" s="1"/>
  <c r="AI27" i="2" s="1"/>
  <c r="AJ27" i="2" s="1"/>
  <c r="AK27" i="2" s="1"/>
  <c r="M50" i="2"/>
  <c r="M51" i="2"/>
  <c r="AP53" i="2"/>
  <c r="AQ54" i="2"/>
  <c r="T78" i="2"/>
  <c r="N50" i="2"/>
  <c r="N51" i="2"/>
  <c r="R50" i="2"/>
  <c r="R51" i="2"/>
  <c r="E8" i="2"/>
  <c r="G6" i="23" s="1"/>
  <c r="O50" i="2"/>
  <c r="O51" i="2"/>
  <c r="T52" i="2"/>
  <c r="U52" i="2" s="1"/>
  <c r="V52" i="2" s="1"/>
  <c r="W52" i="2" s="1"/>
  <c r="X52" i="2" s="1"/>
  <c r="Y52" i="2" s="1"/>
  <c r="Z52" i="2" s="1"/>
  <c r="AA52" i="2" s="1"/>
  <c r="AB52" i="2" s="1"/>
  <c r="AC52" i="2" s="1"/>
  <c r="AD52" i="2" s="1"/>
  <c r="AE52" i="2" s="1"/>
  <c r="S51" i="2"/>
  <c r="J11" i="2"/>
  <c r="AN11" i="2"/>
  <c r="AO11" i="2" s="1"/>
  <c r="P50" i="2"/>
  <c r="P51" i="2"/>
  <c r="T108" i="2"/>
  <c r="U108" i="2" s="1"/>
  <c r="V108" i="2" s="1"/>
  <c r="W108" i="2" s="1"/>
  <c r="X108" i="2" s="1"/>
  <c r="Y108" i="2" s="1"/>
  <c r="Z108" i="2" s="1"/>
  <c r="AA108" i="2" s="1"/>
  <c r="AB108" i="2" s="1"/>
  <c r="AC108" i="2" s="1"/>
  <c r="AD108" i="2" s="1"/>
  <c r="AE108" i="2" s="1"/>
  <c r="AF108" i="2" s="1"/>
  <c r="AG108" i="2" s="1"/>
  <c r="AH108" i="2" s="1"/>
  <c r="AI108" i="2" s="1"/>
  <c r="AJ108" i="2" s="1"/>
  <c r="AK108" i="2" s="1"/>
  <c r="AL108" i="2" s="1"/>
  <c r="AM108" i="2" s="1"/>
  <c r="AN108" i="2" s="1"/>
  <c r="AO108" i="2" s="1"/>
  <c r="AP108" i="2" s="1"/>
  <c r="AQ108" i="2" s="1"/>
  <c r="AR108" i="2" s="1"/>
  <c r="AS108" i="2" s="1"/>
  <c r="AT108" i="2" s="1"/>
  <c r="AU108" i="2" s="1"/>
  <c r="AV108" i="2" s="1"/>
  <c r="AW108" i="2" s="1"/>
  <c r="AX108" i="2" s="1"/>
  <c r="AY108" i="2" s="1"/>
  <c r="AZ108" i="2" s="1"/>
  <c r="BA108" i="2" s="1"/>
  <c r="BB108" i="2" s="1"/>
  <c r="BC108" i="2" s="1"/>
  <c r="BD108" i="2" s="1"/>
  <c r="BE108" i="2" s="1"/>
  <c r="BF108" i="2" s="1"/>
  <c r="BG108" i="2" s="1"/>
  <c r="BH108" i="2" s="1"/>
  <c r="BI108" i="2" s="1"/>
  <c r="BJ108" i="2" s="1"/>
  <c r="BK108" i="2" s="1"/>
  <c r="BL108" i="2" s="1"/>
  <c r="BM108" i="2" s="1"/>
  <c r="BN108" i="2" s="1"/>
  <c r="BO108" i="2" s="1"/>
  <c r="BG66" i="2"/>
  <c r="BK66" i="2"/>
  <c r="BO66" i="2"/>
  <c r="AU66" i="2"/>
  <c r="AY66" i="2"/>
  <c r="BC66" i="2"/>
  <c r="AI66" i="2"/>
  <c r="AM66" i="2"/>
  <c r="AQ66" i="2"/>
  <c r="W66" i="2"/>
  <c r="AA66" i="2"/>
  <c r="AE66" i="2"/>
  <c r="BH66" i="2"/>
  <c r="BL66" i="2"/>
  <c r="BD66" i="2"/>
  <c r="AV66" i="2"/>
  <c r="AZ66" i="2"/>
  <c r="AR66" i="2"/>
  <c r="AJ66" i="2"/>
  <c r="AN66" i="2"/>
  <c r="AF66" i="2"/>
  <c r="X66" i="2"/>
  <c r="AB66" i="2"/>
  <c r="T66" i="2"/>
  <c r="Z62" i="2"/>
  <c r="BE66" i="2"/>
  <c r="BM66" i="2"/>
  <c r="AW66" i="2"/>
  <c r="AG66" i="2"/>
  <c r="AO66" i="2"/>
  <c r="Y66" i="2"/>
  <c r="AL62" i="2"/>
  <c r="AF49" i="2"/>
  <c r="AF50" i="2" s="1"/>
  <c r="BF66" i="2"/>
  <c r="BN66" i="2"/>
  <c r="AX66" i="2"/>
  <c r="AH66" i="2"/>
  <c r="AP66" i="2"/>
  <c r="Z66" i="2"/>
  <c r="BI66" i="2"/>
  <c r="AS66" i="2"/>
  <c r="BA66" i="2"/>
  <c r="AK66" i="2"/>
  <c r="U66" i="2"/>
  <c r="AC66" i="2"/>
  <c r="BJ62" i="2"/>
  <c r="BD49" i="2"/>
  <c r="BJ66" i="2"/>
  <c r="AT66" i="2"/>
  <c r="BB66" i="2"/>
  <c r="AL66" i="2"/>
  <c r="V66" i="2"/>
  <c r="AD66" i="2"/>
  <c r="AX62" i="2"/>
  <c r="AR49" i="2"/>
  <c r="AR50" i="2" s="1"/>
  <c r="T49" i="2"/>
  <c r="T51" i="2" s="1"/>
  <c r="T57" i="2"/>
  <c r="U57" i="2" s="1"/>
  <c r="V57" i="2" s="1"/>
  <c r="W57" i="2" s="1"/>
  <c r="X57" i="2" s="1"/>
  <c r="Y57" i="2" s="1"/>
  <c r="Z57" i="2" s="1"/>
  <c r="AA57" i="2" s="1"/>
  <c r="AB57" i="2" s="1"/>
  <c r="AC57" i="2" s="1"/>
  <c r="AD57" i="2" s="1"/>
  <c r="AE57" i="2" s="1"/>
  <c r="AF57" i="2" s="1"/>
  <c r="AG57" i="2" s="1"/>
  <c r="AH57" i="2" s="1"/>
  <c r="AI57" i="2" s="1"/>
  <c r="AJ57" i="2" s="1"/>
  <c r="AK57" i="2" s="1"/>
  <c r="AL57" i="2" s="1"/>
  <c r="AM57" i="2" s="1"/>
  <c r="AN57" i="2" s="1"/>
  <c r="AO57" i="2" s="1"/>
  <c r="AP57" i="2" s="1"/>
  <c r="AQ57" i="2" s="1"/>
  <c r="AR57" i="2" s="1"/>
  <c r="AS57" i="2" s="1"/>
  <c r="AT57" i="2" s="1"/>
  <c r="AU57" i="2" s="1"/>
  <c r="AV57" i="2" s="1"/>
  <c r="AW57" i="2" s="1"/>
  <c r="AX57" i="2" s="1"/>
  <c r="AY57" i="2" s="1"/>
  <c r="AZ57" i="2" s="1"/>
  <c r="BA57" i="2" s="1"/>
  <c r="BB57" i="2" s="1"/>
  <c r="BC57" i="2" s="1"/>
  <c r="BD57" i="2" s="1"/>
  <c r="BE57" i="2" s="1"/>
  <c r="BF57" i="2" s="1"/>
  <c r="BG57" i="2" s="1"/>
  <c r="BH57" i="2" s="1"/>
  <c r="BI57" i="2" s="1"/>
  <c r="BJ57" i="2" s="1"/>
  <c r="BK57" i="2" s="1"/>
  <c r="BL57" i="2" s="1"/>
  <c r="BM57" i="2" s="1"/>
  <c r="BN57" i="2" s="1"/>
  <c r="BO57" i="2" s="1"/>
  <c r="AX27" i="2"/>
  <c r="AY27" i="2" s="1"/>
  <c r="AZ27" i="2" s="1"/>
  <c r="BA27" i="2" s="1"/>
  <c r="BB27" i="2" s="1"/>
  <c r="BC27" i="2" s="1"/>
  <c r="BD27" i="2" s="1"/>
  <c r="BE27" i="2" s="1"/>
  <c r="BF27" i="2" s="1"/>
  <c r="BG27" i="2" s="1"/>
  <c r="BH27" i="2" s="1"/>
  <c r="BI27" i="2" s="1"/>
  <c r="J50" i="2"/>
  <c r="F47" i="2"/>
  <c r="I102" i="2"/>
  <c r="I103" i="2" s="1"/>
  <c r="H104" i="2"/>
  <c r="H47" i="2"/>
  <c r="C47" i="2"/>
  <c r="G47" i="2"/>
  <c r="AR14" i="2"/>
  <c r="AS14" i="2" s="1"/>
  <c r="AT14" i="2" s="1"/>
  <c r="AU14" i="2" s="1"/>
  <c r="AV14" i="2" s="1"/>
  <c r="AW14" i="2" s="1"/>
  <c r="AX14" i="2" s="1"/>
  <c r="AY14" i="2" s="1"/>
  <c r="AZ14" i="2" s="1"/>
  <c r="BA14" i="2" s="1"/>
  <c r="BB14" i="2" s="1"/>
  <c r="BC14" i="2" s="1"/>
  <c r="BD14" i="2" s="1"/>
  <c r="BE14" i="2" s="1"/>
  <c r="BF14" i="2" s="1"/>
  <c r="BG14" i="2" s="1"/>
  <c r="BH14" i="2" s="1"/>
  <c r="BI14" i="2" s="1"/>
  <c r="BJ14" i="2" s="1"/>
  <c r="BK14" i="2" s="1"/>
  <c r="BL14" i="2" s="1"/>
  <c r="BM14" i="2" s="1"/>
  <c r="BN14" i="2" s="1"/>
  <c r="BO14" i="2" s="1"/>
  <c r="H58" i="2"/>
  <c r="U53" i="2"/>
  <c r="Y53" i="2"/>
  <c r="AC53" i="2"/>
  <c r="V54" i="2"/>
  <c r="Z54" i="2"/>
  <c r="AD54" i="2"/>
  <c r="C67" i="2"/>
  <c r="B17" i="22" s="1"/>
  <c r="K14" i="22" s="1"/>
  <c r="I15" i="2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AH15" i="2" s="1"/>
  <c r="AI15" i="2" s="1"/>
  <c r="AJ15" i="2" s="1"/>
  <c r="AK15" i="2" s="1"/>
  <c r="AL15" i="2" s="1"/>
  <c r="AM15" i="2" s="1"/>
  <c r="AN15" i="2" s="1"/>
  <c r="AO15" i="2" s="1"/>
  <c r="AP15" i="2" s="1"/>
  <c r="AQ15" i="2" s="1"/>
  <c r="AR15" i="2" s="1"/>
  <c r="AS15" i="2" s="1"/>
  <c r="AT15" i="2" s="1"/>
  <c r="AU15" i="2" s="1"/>
  <c r="AV15" i="2" s="1"/>
  <c r="AW15" i="2" s="1"/>
  <c r="AX15" i="2" s="1"/>
  <c r="AY15" i="2" s="1"/>
  <c r="AZ15" i="2" s="1"/>
  <c r="BA15" i="2" s="1"/>
  <c r="BB15" i="2" s="1"/>
  <c r="BC15" i="2" s="1"/>
  <c r="BD15" i="2" s="1"/>
  <c r="BE15" i="2" s="1"/>
  <c r="BF15" i="2" s="1"/>
  <c r="BG15" i="2" s="1"/>
  <c r="BH15" i="2" s="1"/>
  <c r="BI15" i="2" s="1"/>
  <c r="BJ15" i="2" s="1"/>
  <c r="BK15" i="2" s="1"/>
  <c r="BL15" i="2" s="1"/>
  <c r="BM15" i="2" s="1"/>
  <c r="BN15" i="2" s="1"/>
  <c r="BO15" i="2" s="1"/>
  <c r="T14" i="2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AH14" i="2" s="1"/>
  <c r="AI14" i="2" s="1"/>
  <c r="AJ14" i="2" s="1"/>
  <c r="AK14" i="2" s="1"/>
  <c r="AF13" i="2"/>
  <c r="AG13" i="2" s="1"/>
  <c r="AH13" i="2" s="1"/>
  <c r="AI13" i="2" s="1"/>
  <c r="AJ13" i="2" s="1"/>
  <c r="AK13" i="2" s="1"/>
  <c r="BD23" i="2"/>
  <c r="BE23" i="2" s="1"/>
  <c r="BF23" i="2" s="1"/>
  <c r="BG23" i="2" s="1"/>
  <c r="BH23" i="2" s="1"/>
  <c r="BI23" i="2" s="1"/>
  <c r="AR44" i="2"/>
  <c r="AS44" i="2" s="1"/>
  <c r="AT44" i="2" s="1"/>
  <c r="AU44" i="2" s="1"/>
  <c r="AV44" i="2" s="1"/>
  <c r="AW44" i="2" s="1"/>
  <c r="AX44" i="2" s="1"/>
  <c r="AY44" i="2" s="1"/>
  <c r="AZ44" i="2" s="1"/>
  <c r="BA44" i="2" s="1"/>
  <c r="BB44" i="2" s="1"/>
  <c r="BC44" i="2" s="1"/>
  <c r="BD44" i="2" s="1"/>
  <c r="BE44" i="2" s="1"/>
  <c r="BF44" i="2" s="1"/>
  <c r="BG44" i="2" s="1"/>
  <c r="BH44" i="2" s="1"/>
  <c r="BI44" i="2" s="1"/>
  <c r="BJ44" i="2" s="1"/>
  <c r="BK44" i="2" s="1"/>
  <c r="BL44" i="2" s="1"/>
  <c r="BM44" i="2" s="1"/>
  <c r="BN44" i="2" s="1"/>
  <c r="BO44" i="2" s="1"/>
  <c r="W53" i="2"/>
  <c r="AA53" i="2"/>
  <c r="AE53" i="2"/>
  <c r="T54" i="2"/>
  <c r="X54" i="2"/>
  <c r="AB54" i="2"/>
  <c r="T17" i="2"/>
  <c r="M40" i="2"/>
  <c r="G153" i="2"/>
  <c r="K153" i="2" s="1"/>
  <c r="U19" i="2"/>
  <c r="V19" i="2" s="1"/>
  <c r="W19" i="2" s="1"/>
  <c r="X19" i="2" s="1"/>
  <c r="Y19" i="2" s="1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 s="1"/>
  <c r="AF79" i="2"/>
  <c r="AR79" i="2" s="1"/>
  <c r="BD79" i="2" s="1"/>
  <c r="T79" i="2"/>
  <c r="H51" i="2"/>
  <c r="C14" i="22" s="1"/>
  <c r="H50" i="2"/>
  <c r="V12" i="2"/>
  <c r="W12" i="2" s="1"/>
  <c r="X12" i="2" s="1"/>
  <c r="I50" i="2"/>
  <c r="E47" i="2"/>
  <c r="K50" i="2"/>
  <c r="S50" i="2"/>
  <c r="L50" i="2"/>
  <c r="Q50" i="2"/>
  <c r="H55" i="2"/>
  <c r="AR78" i="2"/>
  <c r="BD78" i="2" s="1"/>
  <c r="BD113" i="2"/>
  <c r="BG113" i="2" s="1"/>
  <c r="BD111" i="2"/>
  <c r="BD112" i="2"/>
  <c r="BG112" i="2" s="1"/>
  <c r="AO114" i="2"/>
  <c r="AO7" i="2" s="1"/>
  <c r="E7" i="22" s="1"/>
  <c r="AR111" i="2"/>
  <c r="AW114" i="2"/>
  <c r="AW7" i="2" s="1"/>
  <c r="B8" i="22" l="1"/>
  <c r="K4" i="22" s="1"/>
  <c r="K6" i="22" s="1"/>
  <c r="K15" i="22"/>
  <c r="U17" i="2"/>
  <c r="V17" i="2" s="1"/>
  <c r="W17" i="2" s="1"/>
  <c r="X17" i="2" s="1"/>
  <c r="Y17" i="2" s="1"/>
  <c r="AF85" i="2"/>
  <c r="AR85" i="2" s="1"/>
  <c r="BD85" i="2" s="1"/>
  <c r="BD88" i="2" s="1"/>
  <c r="BE88" i="2" s="1"/>
  <c r="BF88" i="2" s="1"/>
  <c r="BG88" i="2" s="1"/>
  <c r="BH88" i="2" s="1"/>
  <c r="BI88" i="2" s="1"/>
  <c r="BJ88" i="2" s="1"/>
  <c r="BK88" i="2" s="1"/>
  <c r="BL88" i="2" s="1"/>
  <c r="BM88" i="2" s="1"/>
  <c r="BN88" i="2" s="1"/>
  <c r="BO88" i="2" s="1"/>
  <c r="C13" i="22"/>
  <c r="AG17" i="2"/>
  <c r="AH17" i="2" s="1"/>
  <c r="AI17" i="2" s="1"/>
  <c r="AJ17" i="2" s="1"/>
  <c r="AK17" i="2" s="1"/>
  <c r="AL17" i="2" s="1"/>
  <c r="AM17" i="2" s="1"/>
  <c r="AN17" i="2" s="1"/>
  <c r="AO17" i="2" s="1"/>
  <c r="AP17" i="2" s="1"/>
  <c r="AQ17" i="2" s="1"/>
  <c r="AR17" i="2" s="1"/>
  <c r="AF53" i="2"/>
  <c r="AR53" i="2" s="1"/>
  <c r="U49" i="2"/>
  <c r="U51" i="2" s="1"/>
  <c r="T50" i="2"/>
  <c r="AZ53" i="2"/>
  <c r="I55" i="2"/>
  <c r="AY54" i="2"/>
  <c r="BB53" i="2"/>
  <c r="AL19" i="2"/>
  <c r="AM19" i="2" s="1"/>
  <c r="AN19" i="2" s="1"/>
  <c r="AO19" i="2" s="1"/>
  <c r="AP19" i="2" s="1"/>
  <c r="AQ19" i="2" s="1"/>
  <c r="AR19" i="2" s="1"/>
  <c r="AS19" i="2" s="1"/>
  <c r="AT19" i="2" s="1"/>
  <c r="AU19" i="2" s="1"/>
  <c r="AV19" i="2" s="1"/>
  <c r="AW19" i="2" s="1"/>
  <c r="AX19" i="2" s="1"/>
  <c r="AY19" i="2" s="1"/>
  <c r="AZ19" i="2" s="1"/>
  <c r="BA19" i="2" s="1"/>
  <c r="BB19" i="2" s="1"/>
  <c r="BC19" i="2" s="1"/>
  <c r="BD19" i="2" s="1"/>
  <c r="BE19" i="2" s="1"/>
  <c r="BF19" i="2" s="1"/>
  <c r="BG19" i="2" s="1"/>
  <c r="BH19" i="2" s="1"/>
  <c r="BI19" i="2" s="1"/>
  <c r="BJ19" i="2" s="1"/>
  <c r="BK19" i="2" s="1"/>
  <c r="BL19" i="2" s="1"/>
  <c r="BM19" i="2" s="1"/>
  <c r="BN19" i="2" s="1"/>
  <c r="BO19" i="2" s="1"/>
  <c r="AF54" i="2"/>
  <c r="AH54" i="2"/>
  <c r="AN54" i="2"/>
  <c r="AM53" i="2"/>
  <c r="AP54" i="2"/>
  <c r="AK53" i="2"/>
  <c r="AS54" i="2"/>
  <c r="K11" i="2"/>
  <c r="J58" i="2"/>
  <c r="J55" i="2"/>
  <c r="AU54" i="2"/>
  <c r="J47" i="2"/>
  <c r="AQ53" i="2"/>
  <c r="AO53" i="2"/>
  <c r="AF51" i="2"/>
  <c r="AG49" i="2"/>
  <c r="AJ54" i="2"/>
  <c r="AI53" i="2"/>
  <c r="AL54" i="2"/>
  <c r="AG53" i="2"/>
  <c r="BD51" i="2"/>
  <c r="BE49" i="2"/>
  <c r="BD50" i="2"/>
  <c r="BA54" i="2"/>
  <c r="AX53" i="2"/>
  <c r="AW54" i="2"/>
  <c r="AV53" i="2"/>
  <c r="BC54" i="2"/>
  <c r="AR51" i="2"/>
  <c r="AS49" i="2"/>
  <c r="I58" i="2"/>
  <c r="AT53" i="2"/>
  <c r="BJ27" i="2"/>
  <c r="BK27" i="2" s="1"/>
  <c r="BL27" i="2" s="1"/>
  <c r="BM27" i="2" s="1"/>
  <c r="BN27" i="2" s="1"/>
  <c r="BO27" i="2" s="1"/>
  <c r="I47" i="2"/>
  <c r="K47" i="2"/>
  <c r="BJ23" i="2"/>
  <c r="BK23" i="2" s="1"/>
  <c r="BL23" i="2" s="1"/>
  <c r="BM23" i="2" s="1"/>
  <c r="BN23" i="2" s="1"/>
  <c r="BO23" i="2" s="1"/>
  <c r="AP11" i="2"/>
  <c r="U50" i="2"/>
  <c r="T18" i="2"/>
  <c r="BJ111" i="2"/>
  <c r="BJ114" i="2" s="1"/>
  <c r="BJ7" i="2" s="1"/>
  <c r="BD114" i="2"/>
  <c r="BD7" i="2" s="1"/>
  <c r="BG111" i="2"/>
  <c r="BG114" i="2" s="1"/>
  <c r="BG7" i="2" s="1"/>
  <c r="BM111" i="2"/>
  <c r="BM114" i="2" s="1"/>
  <c r="BM7" i="2" s="1"/>
  <c r="AR88" i="2"/>
  <c r="AS88" i="2" s="1"/>
  <c r="AT88" i="2" s="1"/>
  <c r="AU88" i="2" s="1"/>
  <c r="AV88" i="2" s="1"/>
  <c r="AW88" i="2" s="1"/>
  <c r="AX88" i="2" s="1"/>
  <c r="AY88" i="2" s="1"/>
  <c r="AZ88" i="2" s="1"/>
  <c r="BA88" i="2" s="1"/>
  <c r="BB88" i="2" s="1"/>
  <c r="BC88" i="2" s="1"/>
  <c r="J102" i="2"/>
  <c r="J103" i="2" s="1"/>
  <c r="I104" i="2"/>
  <c r="AR114" i="2"/>
  <c r="AR7" i="2" s="1"/>
  <c r="AU111" i="2"/>
  <c r="AU114" i="2" s="1"/>
  <c r="AU7" i="2" s="1"/>
  <c r="Y12" i="2"/>
  <c r="N40" i="2"/>
  <c r="AF88" i="2" l="1"/>
  <c r="AG88" i="2" s="1"/>
  <c r="AH88" i="2" s="1"/>
  <c r="AI88" i="2" s="1"/>
  <c r="AJ88" i="2" s="1"/>
  <c r="AK88" i="2" s="1"/>
  <c r="AL88" i="2" s="1"/>
  <c r="AM88" i="2" s="1"/>
  <c r="AN88" i="2" s="1"/>
  <c r="AO88" i="2" s="1"/>
  <c r="AP88" i="2" s="1"/>
  <c r="AQ88" i="2" s="1"/>
  <c r="G7" i="22"/>
  <c r="AS17" i="2"/>
  <c r="AT17" i="2" s="1"/>
  <c r="AU17" i="2" s="1"/>
  <c r="AV17" i="2" s="1"/>
  <c r="AW17" i="2" s="1"/>
  <c r="AX17" i="2" s="1"/>
  <c r="AY17" i="2" s="1"/>
  <c r="AZ17" i="2" s="1"/>
  <c r="BA17" i="2" s="1"/>
  <c r="BB17" i="2" s="1"/>
  <c r="BC17" i="2" s="1"/>
  <c r="BD17" i="2" s="1"/>
  <c r="BE17" i="2" s="1"/>
  <c r="BF17" i="2" s="1"/>
  <c r="BG17" i="2" s="1"/>
  <c r="BH17" i="2" s="1"/>
  <c r="BI17" i="2" s="1"/>
  <c r="BJ17" i="2" s="1"/>
  <c r="BK17" i="2" s="1"/>
  <c r="BL17" i="2" s="1"/>
  <c r="BM17" i="2" s="1"/>
  <c r="BN17" i="2" s="1"/>
  <c r="BO17" i="2" s="1"/>
  <c r="K11" i="22"/>
  <c r="V49" i="2"/>
  <c r="V51" i="2" s="1"/>
  <c r="AT49" i="2"/>
  <c r="AS51" i="2"/>
  <c r="AS50" i="2"/>
  <c r="BM54" i="2"/>
  <c r="AY53" i="2"/>
  <c r="BF53" i="2"/>
  <c r="AU53" i="2"/>
  <c r="BB54" i="2"/>
  <c r="BK54" i="2"/>
  <c r="BJ53" i="2"/>
  <c r="AV54" i="2"/>
  <c r="AH49" i="2"/>
  <c r="AG51" i="2"/>
  <c r="AG50" i="2"/>
  <c r="BD53" i="2"/>
  <c r="BO54" i="2"/>
  <c r="BH53" i="2"/>
  <c r="AS53" i="2"/>
  <c r="AX54" i="2"/>
  <c r="BA53" i="2"/>
  <c r="BC53" i="2"/>
  <c r="BG54" i="2"/>
  <c r="L11" i="2"/>
  <c r="K55" i="2"/>
  <c r="K58" i="2"/>
  <c r="AW53" i="2"/>
  <c r="AR54" i="2"/>
  <c r="BL53" i="2"/>
  <c r="BI54" i="2"/>
  <c r="BF49" i="2"/>
  <c r="BE51" i="2"/>
  <c r="BE50" i="2"/>
  <c r="AZ54" i="2"/>
  <c r="BE54" i="2"/>
  <c r="AT54" i="2"/>
  <c r="BN53" i="2"/>
  <c r="J104" i="2"/>
  <c r="K102" i="2"/>
  <c r="K103" i="2" s="1"/>
  <c r="U18" i="2"/>
  <c r="V50" i="2"/>
  <c r="W49" i="2"/>
  <c r="W51" i="2" s="1"/>
  <c r="Z12" i="2"/>
  <c r="AQ11" i="2"/>
  <c r="O40" i="2"/>
  <c r="BD54" i="2" l="1"/>
  <c r="BJ54" i="2"/>
  <c r="BH54" i="2"/>
  <c r="BG53" i="2"/>
  <c r="BL54" i="2"/>
  <c r="BG49" i="2"/>
  <c r="BF51" i="2"/>
  <c r="BF50" i="2"/>
  <c r="BO53" i="2"/>
  <c r="BE53" i="2"/>
  <c r="AI49" i="2"/>
  <c r="AH51" i="2"/>
  <c r="AH50" i="2"/>
  <c r="BI53" i="2"/>
  <c r="BM53" i="2"/>
  <c r="BF54" i="2"/>
  <c r="M11" i="2"/>
  <c r="L58" i="2"/>
  <c r="L55" i="2"/>
  <c r="L47" i="2"/>
  <c r="BN54" i="2"/>
  <c r="BK53" i="2"/>
  <c r="AU49" i="2"/>
  <c r="AT51" i="2"/>
  <c r="AT50" i="2"/>
  <c r="K104" i="2"/>
  <c r="L102" i="2"/>
  <c r="L103" i="2" s="1"/>
  <c r="AA12" i="2"/>
  <c r="W50" i="2"/>
  <c r="X49" i="2"/>
  <c r="X51" i="2" s="1"/>
  <c r="V18" i="2"/>
  <c r="P40" i="2"/>
  <c r="AR11" i="2"/>
  <c r="BH49" i="2" l="1"/>
  <c r="BG51" i="2"/>
  <c r="BG50" i="2"/>
  <c r="N11" i="2"/>
  <c r="M55" i="2"/>
  <c r="M58" i="2"/>
  <c r="M47" i="2"/>
  <c r="AV49" i="2"/>
  <c r="AU51" i="2"/>
  <c r="AU50" i="2"/>
  <c r="AJ49" i="2"/>
  <c r="AI51" i="2"/>
  <c r="AI50" i="2"/>
  <c r="L104" i="2"/>
  <c r="M102" i="2"/>
  <c r="M103" i="2" s="1"/>
  <c r="X50" i="2"/>
  <c r="Y49" i="2"/>
  <c r="Y51" i="2" s="1"/>
  <c r="AB12" i="2"/>
  <c r="AS11" i="2"/>
  <c r="Q40" i="2"/>
  <c r="W18" i="2"/>
  <c r="AW49" i="2" l="1"/>
  <c r="AV51" i="2"/>
  <c r="AV50" i="2"/>
  <c r="O11" i="2"/>
  <c r="N58" i="2"/>
  <c r="N55" i="2"/>
  <c r="N47" i="2"/>
  <c r="BI49" i="2"/>
  <c r="BH51" i="2"/>
  <c r="BH50" i="2"/>
  <c r="AK49" i="2"/>
  <c r="AJ51" i="2"/>
  <c r="AJ50" i="2"/>
  <c r="N102" i="2"/>
  <c r="N103" i="2" s="1"/>
  <c r="M104" i="2"/>
  <c r="AC12" i="2"/>
  <c r="X18" i="2"/>
  <c r="R40" i="2"/>
  <c r="AT11" i="2"/>
  <c r="Z49" i="2"/>
  <c r="Z51" i="2" s="1"/>
  <c r="Y50" i="2"/>
  <c r="BJ49" i="2" l="1"/>
  <c r="BI51" i="2"/>
  <c r="BI50" i="2"/>
  <c r="P11" i="2"/>
  <c r="O55" i="2"/>
  <c r="O58" i="2"/>
  <c r="O47" i="2"/>
  <c r="AL49" i="2"/>
  <c r="AK51" i="2"/>
  <c r="AK50" i="2"/>
  <c r="AX49" i="2"/>
  <c r="AW51" i="2"/>
  <c r="AW50" i="2"/>
  <c r="S40" i="2"/>
  <c r="Y18" i="2"/>
  <c r="N104" i="2"/>
  <c r="O102" i="2"/>
  <c r="O103" i="2" s="1"/>
  <c r="AU11" i="2"/>
  <c r="AD12" i="2"/>
  <c r="Z50" i="2"/>
  <c r="AA49" i="2"/>
  <c r="AA51" i="2" s="1"/>
  <c r="BK49" i="2" l="1"/>
  <c r="BJ51" i="2"/>
  <c r="BJ50" i="2"/>
  <c r="AM49" i="2"/>
  <c r="AL51" i="2"/>
  <c r="AL50" i="2"/>
  <c r="AY49" i="2"/>
  <c r="AX51" i="2"/>
  <c r="AX50" i="2"/>
  <c r="Q11" i="2"/>
  <c r="P58" i="2"/>
  <c r="P55" i="2"/>
  <c r="P47" i="2"/>
  <c r="P102" i="2"/>
  <c r="P103" i="2"/>
  <c r="O104" i="2"/>
  <c r="AV11" i="2"/>
  <c r="Z18" i="2"/>
  <c r="T40" i="2"/>
  <c r="AA50" i="2"/>
  <c r="AB49" i="2"/>
  <c r="AB51" i="2" s="1"/>
  <c r="AE12" i="2"/>
  <c r="AZ49" i="2" l="1"/>
  <c r="AY51" i="2"/>
  <c r="AY50" i="2"/>
  <c r="R11" i="2"/>
  <c r="Q55" i="2"/>
  <c r="Q58" i="2"/>
  <c r="Q47" i="2"/>
  <c r="BL49" i="2"/>
  <c r="BK51" i="2"/>
  <c r="BK50" i="2"/>
  <c r="AN49" i="2"/>
  <c r="AM51" i="2"/>
  <c r="AM50" i="2"/>
  <c r="U40" i="2"/>
  <c r="AF12" i="2"/>
  <c r="AB50" i="2"/>
  <c r="AC49" i="2"/>
  <c r="AC51" i="2" s="1"/>
  <c r="P104" i="2"/>
  <c r="Q102" i="2"/>
  <c r="Q103" i="2" s="1"/>
  <c r="AW11" i="2"/>
  <c r="AA18" i="2"/>
  <c r="BA49" i="2" l="1"/>
  <c r="AZ51" i="2"/>
  <c r="AZ50" i="2"/>
  <c r="BM49" i="2"/>
  <c r="BL51" i="2"/>
  <c r="BL50" i="2"/>
  <c r="AO49" i="2"/>
  <c r="AN51" i="2"/>
  <c r="AN50" i="2"/>
  <c r="S11" i="2"/>
  <c r="R58" i="2"/>
  <c r="R55" i="2"/>
  <c r="R47" i="2"/>
  <c r="Q104" i="2"/>
  <c r="R102" i="2"/>
  <c r="R103" i="2" s="1"/>
  <c r="AG12" i="2"/>
  <c r="AB18" i="2"/>
  <c r="AX11" i="2"/>
  <c r="AD49" i="2"/>
  <c r="AD51" i="2" s="1"/>
  <c r="AC50" i="2"/>
  <c r="V40" i="2"/>
  <c r="S55" i="2" l="1"/>
  <c r="S58" i="2"/>
  <c r="Z11" i="2"/>
  <c r="AC11" i="2"/>
  <c r="AA11" i="2"/>
  <c r="X11" i="2"/>
  <c r="AJ11" i="2"/>
  <c r="AH11" i="2"/>
  <c r="AK11" i="2"/>
  <c r="U11" i="2"/>
  <c r="AF11" i="2"/>
  <c r="AE11" i="2"/>
  <c r="V11" i="2"/>
  <c r="V47" i="2" s="1"/>
  <c r="Y11" i="2"/>
  <c r="T11" i="2"/>
  <c r="AD11" i="2"/>
  <c r="AG11" i="2"/>
  <c r="AI11" i="2"/>
  <c r="AB11" i="2"/>
  <c r="W11" i="2"/>
  <c r="S47" i="2"/>
  <c r="BN49" i="2"/>
  <c r="BM51" i="2"/>
  <c r="BM50" i="2"/>
  <c r="AP49" i="2"/>
  <c r="AO51" i="2"/>
  <c r="AO50" i="2"/>
  <c r="BB49" i="2"/>
  <c r="BA51" i="2"/>
  <c r="BA50" i="2"/>
  <c r="R104" i="2"/>
  <c r="S102" i="2"/>
  <c r="S103" i="2" s="1"/>
  <c r="AE49" i="2"/>
  <c r="AD50" i="2"/>
  <c r="AH12" i="2"/>
  <c r="AC18" i="2"/>
  <c r="W40" i="2"/>
  <c r="AY11" i="2"/>
  <c r="AQ49" i="2" l="1"/>
  <c r="AP51" i="2"/>
  <c r="AP50" i="2"/>
  <c r="V58" i="2"/>
  <c r="V55" i="2"/>
  <c r="BC49" i="2"/>
  <c r="BB51" i="2"/>
  <c r="BB50" i="2"/>
  <c r="W55" i="2"/>
  <c r="W58" i="2"/>
  <c r="BO49" i="2"/>
  <c r="BN51" i="2"/>
  <c r="BN50" i="2"/>
  <c r="U58" i="2"/>
  <c r="U55" i="2"/>
  <c r="U47" i="2"/>
  <c r="AE51" i="2"/>
  <c r="AF52" i="2"/>
  <c r="AG52" i="2" s="1"/>
  <c r="AH52" i="2" s="1"/>
  <c r="AI52" i="2" s="1"/>
  <c r="AJ52" i="2" s="1"/>
  <c r="AK52" i="2" s="1"/>
  <c r="AL52" i="2" s="1"/>
  <c r="AM52" i="2" s="1"/>
  <c r="AN52" i="2" s="1"/>
  <c r="AO52" i="2" s="1"/>
  <c r="AP52" i="2" s="1"/>
  <c r="AQ52" i="2" s="1"/>
  <c r="T58" i="2"/>
  <c r="T55" i="2"/>
  <c r="T47" i="2"/>
  <c r="T102" i="2"/>
  <c r="T103" i="2" s="1"/>
  <c r="S104" i="2"/>
  <c r="AZ11" i="2"/>
  <c r="AD18" i="2"/>
  <c r="AI12" i="2"/>
  <c r="AE50" i="2"/>
  <c r="X40" i="2"/>
  <c r="X58" i="2" s="1"/>
  <c r="W47" i="2"/>
  <c r="X55" i="2" l="1"/>
  <c r="BC51" i="2"/>
  <c r="BD52" i="2"/>
  <c r="BE52" i="2" s="1"/>
  <c r="BF52" i="2" s="1"/>
  <c r="BG52" i="2" s="1"/>
  <c r="BH52" i="2" s="1"/>
  <c r="BI52" i="2" s="1"/>
  <c r="BJ52" i="2" s="1"/>
  <c r="BK52" i="2" s="1"/>
  <c r="BL52" i="2" s="1"/>
  <c r="BM52" i="2" s="1"/>
  <c r="BN52" i="2" s="1"/>
  <c r="BO52" i="2" s="1"/>
  <c r="BC50" i="2"/>
  <c r="BO51" i="2"/>
  <c r="BO50" i="2"/>
  <c r="AQ51" i="2"/>
  <c r="AR52" i="2"/>
  <c r="AS52" i="2" s="1"/>
  <c r="AT52" i="2" s="1"/>
  <c r="AU52" i="2" s="1"/>
  <c r="AV52" i="2" s="1"/>
  <c r="AW52" i="2" s="1"/>
  <c r="AX52" i="2" s="1"/>
  <c r="AY52" i="2" s="1"/>
  <c r="AZ52" i="2" s="1"/>
  <c r="BA52" i="2" s="1"/>
  <c r="BB52" i="2" s="1"/>
  <c r="BC52" i="2" s="1"/>
  <c r="AQ50" i="2"/>
  <c r="U102" i="2"/>
  <c r="U103" i="2" s="1"/>
  <c r="T104" i="2"/>
  <c r="Y40" i="2"/>
  <c r="X47" i="2"/>
  <c r="BA11" i="2"/>
  <c r="AJ12" i="2"/>
  <c r="AE18" i="2"/>
  <c r="G13" i="22" l="1"/>
  <c r="D13" i="22"/>
  <c r="F13" i="22"/>
  <c r="E13" i="22"/>
  <c r="F14" i="22"/>
  <c r="E14" i="22"/>
  <c r="D14" i="22"/>
  <c r="G14" i="22"/>
  <c r="Y58" i="2"/>
  <c r="Y55" i="2"/>
  <c r="Z40" i="2"/>
  <c r="Y47" i="2"/>
  <c r="U104" i="2"/>
  <c r="V102" i="2"/>
  <c r="V103" i="2" s="1"/>
  <c r="AF18" i="2"/>
  <c r="AK12" i="2"/>
  <c r="BB11" i="2"/>
  <c r="AF58" i="2" l="1"/>
  <c r="AF55" i="2"/>
  <c r="Z58" i="2"/>
  <c r="Z55" i="2"/>
  <c r="V104" i="2"/>
  <c r="W102" i="2"/>
  <c r="W103" i="2" s="1"/>
  <c r="AA40" i="2"/>
  <c r="Z47" i="2"/>
  <c r="BC11" i="2"/>
  <c r="AL12" i="2"/>
  <c r="AG18" i="2"/>
  <c r="AA55" i="2" l="1"/>
  <c r="AA58" i="2"/>
  <c r="W104" i="2"/>
  <c r="X102" i="2"/>
  <c r="X103" i="2" s="1"/>
  <c r="AM12" i="2"/>
  <c r="BD11" i="2"/>
  <c r="AH18" i="2"/>
  <c r="AB40" i="2"/>
  <c r="AA47" i="2"/>
  <c r="AB58" i="2" l="1"/>
  <c r="AB55" i="2"/>
  <c r="Y102" i="2"/>
  <c r="Y103" i="2" s="1"/>
  <c r="X104" i="2"/>
  <c r="AN12" i="2"/>
  <c r="BE11" i="2"/>
  <c r="AC40" i="2"/>
  <c r="AB47" i="2"/>
  <c r="AI18" i="2"/>
  <c r="AC55" i="2" l="1"/>
  <c r="AC58" i="2"/>
  <c r="AD40" i="2"/>
  <c r="AC47" i="2"/>
  <c r="Z102" i="2"/>
  <c r="Z103" i="2" s="1"/>
  <c r="Y104" i="2"/>
  <c r="BF11" i="2"/>
  <c r="AJ18" i="2"/>
  <c r="AO12" i="2"/>
  <c r="AD58" i="2" l="1"/>
  <c r="AD55" i="2"/>
  <c r="Z104" i="2"/>
  <c r="AA102" i="2"/>
  <c r="AA103" i="2" s="1"/>
  <c r="BG11" i="2"/>
  <c r="AP12" i="2"/>
  <c r="AK18" i="2"/>
  <c r="AE40" i="2"/>
  <c r="AD47" i="2"/>
  <c r="AE55" i="2" l="1"/>
  <c r="AE58" i="2"/>
  <c r="AA104" i="2"/>
  <c r="AB102" i="2"/>
  <c r="AB103" i="2" s="1"/>
  <c r="AE47" i="2"/>
  <c r="BH11" i="2"/>
  <c r="AL18" i="2"/>
  <c r="AQ12" i="2"/>
  <c r="AB104" i="2" l="1"/>
  <c r="AC102" i="2"/>
  <c r="AC103" i="2" s="1"/>
  <c r="AM18" i="2"/>
  <c r="BI11" i="2"/>
  <c r="AG40" i="2"/>
  <c r="AF47" i="2"/>
  <c r="AG58" i="2" l="1"/>
  <c r="AG55" i="2"/>
  <c r="AD102" i="2"/>
  <c r="AD103" i="2" s="1"/>
  <c r="AC104" i="2"/>
  <c r="AN18" i="2"/>
  <c r="AS12" i="2"/>
  <c r="BJ11" i="2"/>
  <c r="AH40" i="2"/>
  <c r="AG47" i="2"/>
  <c r="AH58" i="2" l="1"/>
  <c r="AH55" i="2"/>
  <c r="AD104" i="2"/>
  <c r="AE102" i="2"/>
  <c r="AE103" i="2" s="1"/>
  <c r="BK11" i="2"/>
  <c r="AI40" i="2"/>
  <c r="AH47" i="2"/>
  <c r="AT12" i="2"/>
  <c r="AO18" i="2"/>
  <c r="AI58" i="2" l="1"/>
  <c r="AI55" i="2"/>
  <c r="AF102" i="2"/>
  <c r="AF103" i="2" s="1"/>
  <c r="AE104" i="2"/>
  <c r="AJ40" i="2"/>
  <c r="AI47" i="2"/>
  <c r="BL11" i="2"/>
  <c r="AP18" i="2"/>
  <c r="AU12" i="2"/>
  <c r="AJ55" i="2" l="1"/>
  <c r="AJ58" i="2"/>
  <c r="AK40" i="2"/>
  <c r="AJ47" i="2"/>
  <c r="AF104" i="2"/>
  <c r="AF106" i="2"/>
  <c r="AF109" i="2" s="1"/>
  <c r="AF6" i="2" s="1"/>
  <c r="AG102" i="2"/>
  <c r="AG103" i="2" s="1"/>
  <c r="BM11" i="2"/>
  <c r="AV12" i="2"/>
  <c r="AQ18" i="2"/>
  <c r="AK58" i="2" l="1"/>
  <c r="AK55" i="2"/>
  <c r="AG106" i="2"/>
  <c r="AG109" i="2" s="1"/>
  <c r="AG6" i="2" s="1"/>
  <c r="AG104" i="2"/>
  <c r="AH102" i="2"/>
  <c r="AH103" i="2" s="1"/>
  <c r="AR18" i="2"/>
  <c r="AW12" i="2"/>
  <c r="BN11" i="2"/>
  <c r="AL40" i="2"/>
  <c r="AK47" i="2"/>
  <c r="AL58" i="2" l="1"/>
  <c r="AL55" i="2"/>
  <c r="AH104" i="2"/>
  <c r="AI102" i="2"/>
  <c r="AI103" i="2" s="1"/>
  <c r="AH106" i="2"/>
  <c r="AH109" i="2" s="1"/>
  <c r="AH6" i="2" s="1"/>
  <c r="AX12" i="2"/>
  <c r="AS18" i="2"/>
  <c r="AM40" i="2"/>
  <c r="AL47" i="2"/>
  <c r="BO11" i="2"/>
  <c r="AM55" i="2" l="1"/>
  <c r="AM58" i="2"/>
  <c r="AI106" i="2"/>
  <c r="AI109" i="2" s="1"/>
  <c r="AI6" i="2" s="1"/>
  <c r="AJ102" i="2"/>
  <c r="AJ103" i="2" s="1"/>
  <c r="AI104" i="2"/>
  <c r="AT18" i="2"/>
  <c r="AY12" i="2"/>
  <c r="AN40" i="2"/>
  <c r="AM47" i="2"/>
  <c r="AN58" i="2" l="1"/>
  <c r="AN55" i="2"/>
  <c r="AJ106" i="2"/>
  <c r="AJ109" i="2" s="1"/>
  <c r="AJ6" i="2" s="1"/>
  <c r="AK102" i="2"/>
  <c r="AK103" i="2" s="1"/>
  <c r="AJ104" i="2"/>
  <c r="AZ12" i="2"/>
  <c r="AU18" i="2"/>
  <c r="AO40" i="2"/>
  <c r="AN47" i="2"/>
  <c r="AO58" i="2" l="1"/>
  <c r="AO55" i="2"/>
  <c r="AK106" i="2"/>
  <c r="AK109" i="2" s="1"/>
  <c r="AK6" i="2" s="1"/>
  <c r="AK104" i="2"/>
  <c r="AL102" i="2"/>
  <c r="AL103" i="2" s="1"/>
  <c r="AV18" i="2"/>
  <c r="BA12" i="2"/>
  <c r="AP40" i="2"/>
  <c r="AO47" i="2"/>
  <c r="AP58" i="2" l="1"/>
  <c r="AP55" i="2"/>
  <c r="AL104" i="2"/>
  <c r="AM102" i="2"/>
  <c r="AM103" i="2" s="1"/>
  <c r="AL106" i="2"/>
  <c r="AL109" i="2" s="1"/>
  <c r="AL6" i="2" s="1"/>
  <c r="AQ40" i="2"/>
  <c r="AP47" i="2"/>
  <c r="BB12" i="2"/>
  <c r="AW18" i="2"/>
  <c r="AQ58" i="2" l="1"/>
  <c r="AQ55" i="2"/>
  <c r="AM104" i="2"/>
  <c r="AN102" i="2"/>
  <c r="AN103" i="2" s="1"/>
  <c r="AM106" i="2"/>
  <c r="AM109" i="2" s="1"/>
  <c r="AM6" i="2" s="1"/>
  <c r="AR40" i="2"/>
  <c r="AQ47" i="2"/>
  <c r="AX18" i="2"/>
  <c r="BC12" i="2"/>
  <c r="AR58" i="2" l="1"/>
  <c r="AR55" i="2"/>
  <c r="AN106" i="2"/>
  <c r="AN109" i="2" s="1"/>
  <c r="AN6" i="2" s="1"/>
  <c r="AO102" i="2"/>
  <c r="AO103" i="2" s="1"/>
  <c r="AN104" i="2"/>
  <c r="BD12" i="2"/>
  <c r="AY18" i="2"/>
  <c r="AS40" i="2"/>
  <c r="AR47" i="2"/>
  <c r="AS55" i="2" l="1"/>
  <c r="AS58" i="2"/>
  <c r="AO106" i="2"/>
  <c r="AO109" i="2" s="1"/>
  <c r="AO6" i="2" s="1"/>
  <c r="AP102" i="2"/>
  <c r="AP103" i="2" s="1"/>
  <c r="AO104" i="2"/>
  <c r="AT40" i="2"/>
  <c r="AS47" i="2"/>
  <c r="AZ18" i="2"/>
  <c r="BE12" i="2"/>
  <c r="AT58" i="2" l="1"/>
  <c r="AT55" i="2"/>
  <c r="AP104" i="2"/>
  <c r="AQ102" i="2"/>
  <c r="AQ103" i="2" s="1"/>
  <c r="AP106" i="2"/>
  <c r="AP109" i="2" s="1"/>
  <c r="AP6" i="2" s="1"/>
  <c r="BF12" i="2"/>
  <c r="BA18" i="2"/>
  <c r="AU40" i="2"/>
  <c r="AT47" i="2"/>
  <c r="AU55" i="2" l="1"/>
  <c r="AU58" i="2"/>
  <c r="AQ104" i="2"/>
  <c r="AQ106" i="2"/>
  <c r="AQ109" i="2" s="1"/>
  <c r="AQ6" i="2" s="1"/>
  <c r="AR102" i="2"/>
  <c r="AR103" i="2" s="1"/>
  <c r="AV40" i="2"/>
  <c r="AU47" i="2"/>
  <c r="BB18" i="2"/>
  <c r="BG12" i="2"/>
  <c r="AV55" i="2" l="1"/>
  <c r="AV58" i="2"/>
  <c r="AR104" i="2"/>
  <c r="AR106" i="2"/>
  <c r="AR109" i="2" s="1"/>
  <c r="AR6" i="2" s="1"/>
  <c r="AS102" i="2"/>
  <c r="AS103" i="2" s="1"/>
  <c r="BH12" i="2"/>
  <c r="BC18" i="2"/>
  <c r="AW40" i="2"/>
  <c r="AV47" i="2"/>
  <c r="AW55" i="2" l="1"/>
  <c r="AW58" i="2"/>
  <c r="AS106" i="2"/>
  <c r="AS109" i="2" s="1"/>
  <c r="AS6" i="2" s="1"/>
  <c r="AT102" i="2"/>
  <c r="AT103" i="2" s="1"/>
  <c r="AS104" i="2"/>
  <c r="AX40" i="2"/>
  <c r="AW47" i="2"/>
  <c r="BD18" i="2"/>
  <c r="BI12" i="2"/>
  <c r="AX58" i="2" l="1"/>
  <c r="AX55" i="2"/>
  <c r="AT104" i="2"/>
  <c r="AU102" i="2"/>
  <c r="AU103" i="2" s="1"/>
  <c r="AT106" i="2"/>
  <c r="AT109" i="2" s="1"/>
  <c r="AT6" i="2" s="1"/>
  <c r="BJ12" i="2"/>
  <c r="BE18" i="2"/>
  <c r="AY40" i="2"/>
  <c r="AX47" i="2"/>
  <c r="AY55" i="2" l="1"/>
  <c r="AY58" i="2"/>
  <c r="AU106" i="2"/>
  <c r="AU109" i="2" s="1"/>
  <c r="AU6" i="2" s="1"/>
  <c r="AV102" i="2"/>
  <c r="AV103" i="2" s="1"/>
  <c r="AU104" i="2"/>
  <c r="BF18" i="2"/>
  <c r="BK12" i="2"/>
  <c r="AZ40" i="2"/>
  <c r="AY47" i="2"/>
  <c r="AZ55" i="2" l="1"/>
  <c r="AZ58" i="2"/>
  <c r="AV104" i="2"/>
  <c r="AW102" i="2"/>
  <c r="AW103" i="2" s="1"/>
  <c r="AV106" i="2"/>
  <c r="AV109" i="2" s="1"/>
  <c r="AV6" i="2" s="1"/>
  <c r="BA40" i="2"/>
  <c r="AZ47" i="2"/>
  <c r="BL12" i="2"/>
  <c r="BG18" i="2"/>
  <c r="BA55" i="2" l="1"/>
  <c r="BA58" i="2"/>
  <c r="AW106" i="2"/>
  <c r="AW109" i="2" s="1"/>
  <c r="AW6" i="2" s="1"/>
  <c r="AW104" i="2"/>
  <c r="AX102" i="2"/>
  <c r="AX103" i="2" s="1"/>
  <c r="BH18" i="2"/>
  <c r="BM12" i="2"/>
  <c r="BB40" i="2"/>
  <c r="BA47" i="2"/>
  <c r="BB55" i="2" l="1"/>
  <c r="BB58" i="2"/>
  <c r="AX104" i="2"/>
  <c r="AY102" i="2"/>
  <c r="AY103" i="2" s="1"/>
  <c r="AX106" i="2"/>
  <c r="AX109" i="2" s="1"/>
  <c r="AX6" i="2" s="1"/>
  <c r="BC40" i="2"/>
  <c r="BB47" i="2"/>
  <c r="BN12" i="2"/>
  <c r="BI18" i="2"/>
  <c r="BC58" i="2" l="1"/>
  <c r="BC55" i="2"/>
  <c r="AY106" i="2"/>
  <c r="AY109" i="2" s="1"/>
  <c r="AY6" i="2" s="1"/>
  <c r="AZ102" i="2"/>
  <c r="AZ103" i="2" s="1"/>
  <c r="AY104" i="2"/>
  <c r="BD40" i="2"/>
  <c r="BC47" i="2"/>
  <c r="BJ18" i="2"/>
  <c r="BO12" i="2"/>
  <c r="BD58" i="2" l="1"/>
  <c r="BD55" i="2"/>
  <c r="AZ106" i="2"/>
  <c r="AZ109" i="2" s="1"/>
  <c r="AZ6" i="2" s="1"/>
  <c r="BA102" i="2"/>
  <c r="BA103" i="2" s="1"/>
  <c r="AZ104" i="2"/>
  <c r="BK18" i="2"/>
  <c r="BE40" i="2"/>
  <c r="BD47" i="2"/>
  <c r="BE55" i="2" l="1"/>
  <c r="BE58" i="2"/>
  <c r="BL18" i="2"/>
  <c r="BA106" i="2"/>
  <c r="BA109" i="2" s="1"/>
  <c r="BA6" i="2" s="1"/>
  <c r="BA104" i="2"/>
  <c r="BB102" i="2"/>
  <c r="BB103" i="2" s="1"/>
  <c r="BF40" i="2"/>
  <c r="BE47" i="2"/>
  <c r="BF58" i="2" l="1"/>
  <c r="BF55" i="2"/>
  <c r="BB104" i="2"/>
  <c r="BC102" i="2"/>
  <c r="BC103" i="2" s="1"/>
  <c r="BB106" i="2"/>
  <c r="BB109" i="2" s="1"/>
  <c r="BB6" i="2" s="1"/>
  <c r="BG40" i="2"/>
  <c r="BF47" i="2"/>
  <c r="BM18" i="2"/>
  <c r="BG58" i="2" l="1"/>
  <c r="BG55" i="2"/>
  <c r="BC104" i="2"/>
  <c r="BC106" i="2"/>
  <c r="BC109" i="2" s="1"/>
  <c r="BC6" i="2" s="1"/>
  <c r="BD102" i="2"/>
  <c r="BD103" i="2" s="1"/>
  <c r="BN18" i="2"/>
  <c r="BH40" i="2"/>
  <c r="BG47" i="2"/>
  <c r="BH58" i="2" l="1"/>
  <c r="BH55" i="2"/>
  <c r="BD106" i="2"/>
  <c r="BD109" i="2" s="1"/>
  <c r="BD6" i="2" s="1"/>
  <c r="BE102" i="2"/>
  <c r="BE103" i="2" s="1"/>
  <c r="BD104" i="2"/>
  <c r="BO18" i="2"/>
  <c r="BI40" i="2"/>
  <c r="BH47" i="2"/>
  <c r="D11" i="22" l="1"/>
  <c r="E11" i="22"/>
  <c r="F11" i="22"/>
  <c r="G11" i="22"/>
  <c r="BI58" i="2"/>
  <c r="BI55" i="2"/>
  <c r="BE106" i="2"/>
  <c r="BE109" i="2" s="1"/>
  <c r="BE6" i="2" s="1"/>
  <c r="BF102" i="2"/>
  <c r="BF103" i="2" s="1"/>
  <c r="BE104" i="2"/>
  <c r="BJ40" i="2"/>
  <c r="BI47" i="2"/>
  <c r="BJ58" i="2" l="1"/>
  <c r="BJ55" i="2"/>
  <c r="BK40" i="2"/>
  <c r="BJ47" i="2"/>
  <c r="BF104" i="2"/>
  <c r="BG102" i="2"/>
  <c r="BG103" i="2" s="1"/>
  <c r="BF106" i="2"/>
  <c r="BF109" i="2" s="1"/>
  <c r="BF6" i="2" s="1"/>
  <c r="BK55" i="2" l="1"/>
  <c r="BK58" i="2"/>
  <c r="BL40" i="2"/>
  <c r="BK47" i="2"/>
  <c r="BG104" i="2"/>
  <c r="BH102" i="2"/>
  <c r="BH103" i="2" s="1"/>
  <c r="BG106" i="2"/>
  <c r="BG109" i="2" s="1"/>
  <c r="BG6" i="2" s="1"/>
  <c r="BL58" i="2" l="1"/>
  <c r="BL55" i="2"/>
  <c r="BM40" i="2"/>
  <c r="BL47" i="2"/>
  <c r="BH104" i="2"/>
  <c r="BI102" i="2"/>
  <c r="BI103" i="2" s="1"/>
  <c r="BH106" i="2"/>
  <c r="BH109" i="2" s="1"/>
  <c r="BH6" i="2" s="1"/>
  <c r="BM58" i="2" l="1"/>
  <c r="BM55" i="2"/>
  <c r="BI106" i="2"/>
  <c r="BI109" i="2" s="1"/>
  <c r="BI6" i="2" s="1"/>
  <c r="BJ102" i="2"/>
  <c r="BJ103" i="2" s="1"/>
  <c r="BI104" i="2"/>
  <c r="BN40" i="2"/>
  <c r="BM47" i="2"/>
  <c r="BN55" i="2" l="1"/>
  <c r="BN58" i="2"/>
  <c r="BJ104" i="2"/>
  <c r="BK102" i="2"/>
  <c r="BK103" i="2" s="1"/>
  <c r="BJ106" i="2"/>
  <c r="BJ109" i="2" s="1"/>
  <c r="BJ6" i="2" s="1"/>
  <c r="BO40" i="2"/>
  <c r="BN47" i="2"/>
  <c r="C10" i="22" l="1"/>
  <c r="L15" i="22" s="1"/>
  <c r="D10" i="22"/>
  <c r="M15" i="22" s="1"/>
  <c r="E10" i="22"/>
  <c r="N15" i="22" s="1"/>
  <c r="F10" i="22"/>
  <c r="O15" i="22" s="1"/>
  <c r="G10" i="22"/>
  <c r="P15" i="22" s="1"/>
  <c r="BO55" i="2"/>
  <c r="BO58" i="2"/>
  <c r="BK106" i="2"/>
  <c r="BK109" i="2" s="1"/>
  <c r="BK6" i="2" s="1"/>
  <c r="BL102" i="2"/>
  <c r="BL103" i="2" s="1"/>
  <c r="BK104" i="2"/>
  <c r="BO47" i="2"/>
  <c r="BL104" i="2" l="1"/>
  <c r="BL106" i="2"/>
  <c r="BL109" i="2" s="1"/>
  <c r="BL6" i="2" s="1"/>
  <c r="BM102" i="2"/>
  <c r="BM103" i="2" s="1"/>
  <c r="BM106" i="2" l="1"/>
  <c r="BM109" i="2" s="1"/>
  <c r="BM6" i="2" s="1"/>
  <c r="BM104" i="2"/>
  <c r="BN102" i="2"/>
  <c r="BN103" i="2" s="1"/>
  <c r="BN104" i="2" l="1"/>
  <c r="BO102" i="2"/>
  <c r="BO103" i="2" s="1"/>
  <c r="BN106" i="2"/>
  <c r="BN109" i="2" s="1"/>
  <c r="BN6" i="2" s="1"/>
  <c r="BO106" i="2" l="1"/>
  <c r="BO109" i="2" s="1"/>
  <c r="BO6" i="2" s="1"/>
  <c r="BO104" i="2"/>
  <c r="E6" i="22" l="1"/>
  <c r="F6" i="22"/>
  <c r="G6" i="22"/>
  <c r="C10" i="1"/>
  <c r="C3" i="21" s="1"/>
  <c r="D10" i="1"/>
  <c r="D3" i="21" s="1"/>
  <c r="H10" i="1"/>
  <c r="H3" i="21" s="1"/>
  <c r="C11" i="1"/>
  <c r="C4" i="21" s="1"/>
  <c r="D11" i="1"/>
  <c r="D4" i="21" s="1"/>
  <c r="E11" i="1"/>
  <c r="E4" i="21" s="1"/>
  <c r="C12" i="1"/>
  <c r="C5" i="21" s="1"/>
  <c r="D12" i="1"/>
  <c r="D5" i="21" s="1"/>
  <c r="E12" i="1"/>
  <c r="E5" i="21" s="1"/>
  <c r="C13" i="1"/>
  <c r="C6" i="21" s="1"/>
  <c r="D13" i="1"/>
  <c r="D6" i="21" s="1"/>
  <c r="C14" i="1"/>
  <c r="C7" i="21" s="1"/>
  <c r="D14" i="1"/>
  <c r="D7" i="21" s="1"/>
  <c r="C15" i="1"/>
  <c r="C16" i="1"/>
  <c r="C17" i="1"/>
  <c r="D17" i="1"/>
  <c r="C18" i="1"/>
  <c r="D18" i="1"/>
  <c r="C19" i="1"/>
  <c r="D19" i="1"/>
  <c r="C20" i="1"/>
  <c r="D20" i="1"/>
  <c r="C21" i="1"/>
  <c r="D21" i="1"/>
  <c r="E21" i="1"/>
  <c r="C22" i="1"/>
  <c r="D22" i="1"/>
  <c r="C23" i="1"/>
  <c r="D23" i="1"/>
  <c r="E23" i="1"/>
  <c r="C24" i="1"/>
  <c r="D24" i="1"/>
  <c r="C25" i="1"/>
  <c r="D25" i="1"/>
  <c r="E25" i="1"/>
  <c r="C26" i="1"/>
  <c r="D26" i="1"/>
  <c r="C27" i="1"/>
  <c r="D27" i="1"/>
  <c r="E27" i="1"/>
  <c r="C28" i="1"/>
  <c r="D28" i="1"/>
  <c r="C29" i="1"/>
  <c r="D29" i="1"/>
  <c r="F29" i="1"/>
  <c r="C30" i="1"/>
  <c r="D30" i="1"/>
  <c r="C31" i="1"/>
  <c r="D31" i="1"/>
  <c r="F31" i="1"/>
  <c r="C32" i="1"/>
  <c r="D32" i="1"/>
  <c r="C33" i="1"/>
  <c r="D33" i="1"/>
  <c r="F33" i="1"/>
  <c r="G33" i="1"/>
  <c r="C34" i="1"/>
  <c r="D34" i="1"/>
  <c r="C35" i="1"/>
  <c r="D35" i="1"/>
  <c r="G35" i="1"/>
  <c r="C36" i="1"/>
  <c r="D36" i="1"/>
  <c r="C37" i="1"/>
  <c r="D37" i="1"/>
  <c r="H37" i="1"/>
  <c r="C38" i="1"/>
  <c r="D38" i="1"/>
  <c r="C39" i="1"/>
  <c r="C8" i="21" s="1"/>
  <c r="D39" i="1"/>
  <c r="D8" i="21" s="1"/>
  <c r="C40" i="1"/>
  <c r="C9" i="21" s="1"/>
  <c r="D40" i="1"/>
  <c r="D9" i="21" s="1"/>
  <c r="C41" i="1"/>
  <c r="C10" i="21" s="1"/>
  <c r="D41" i="1"/>
  <c r="D10" i="21" s="1"/>
  <c r="F41" i="1"/>
  <c r="F10" i="21" s="1"/>
  <c r="C42" i="1"/>
  <c r="C11" i="21" s="1"/>
  <c r="D42" i="1"/>
  <c r="D11" i="21" s="1"/>
  <c r="F42" i="1"/>
  <c r="F11" i="21" s="1"/>
  <c r="C43" i="1"/>
  <c r="C12" i="21" s="1"/>
  <c r="D43" i="1"/>
  <c r="D12" i="21" s="1"/>
  <c r="F43" i="1"/>
  <c r="F12" i="21" s="1"/>
  <c r="C44" i="1"/>
  <c r="C13" i="21" s="1"/>
  <c r="D44" i="1"/>
  <c r="D13" i="21" s="1"/>
  <c r="F44" i="1"/>
  <c r="F13" i="21" s="1"/>
  <c r="H44" i="1"/>
  <c r="H13" i="21" s="1"/>
  <c r="C45" i="1"/>
  <c r="C14" i="21" s="1"/>
  <c r="D45" i="1"/>
  <c r="D14" i="21" s="1"/>
  <c r="F45" i="1"/>
  <c r="F14" i="21" s="1"/>
  <c r="H45" i="1"/>
  <c r="H14" i="21" s="1"/>
  <c r="C48" i="1"/>
  <c r="E48" i="1"/>
  <c r="F48" i="1"/>
  <c r="G48" i="1"/>
  <c r="H48" i="1"/>
  <c r="E49" i="1"/>
  <c r="F49" i="1"/>
  <c r="G49" i="1"/>
  <c r="H49" i="1"/>
  <c r="C50" i="1"/>
  <c r="E50" i="1"/>
  <c r="F50" i="1"/>
  <c r="G50" i="1"/>
  <c r="H50" i="1"/>
  <c r="C51" i="1"/>
  <c r="C52" i="1"/>
  <c r="D52" i="1"/>
  <c r="C53" i="1"/>
  <c r="D53" i="1"/>
  <c r="C54" i="1"/>
  <c r="C55" i="1"/>
  <c r="C56" i="1"/>
  <c r="D56" i="1"/>
  <c r="C60" i="1"/>
  <c r="C61" i="1"/>
  <c r="C62" i="1"/>
  <c r="C63" i="1"/>
  <c r="C64" i="1"/>
  <c r="C65" i="1"/>
  <c r="C68" i="1"/>
  <c r="C15" i="21" l="1"/>
  <c r="D15" i="21"/>
  <c r="U65" i="2"/>
  <c r="V65" i="2" s="1"/>
  <c r="W65" i="2" s="1"/>
  <c r="X65" i="2" s="1"/>
  <c r="Y65" i="2" s="1"/>
  <c r="Z65" i="2" s="1"/>
  <c r="AA65" i="2" s="1"/>
  <c r="AB65" i="2" s="1"/>
  <c r="AC65" i="2" s="1"/>
  <c r="AD65" i="2" s="1"/>
  <c r="AE65" i="2" s="1"/>
  <c r="AF65" i="2" s="1"/>
  <c r="AG65" i="2" s="1"/>
  <c r="AH65" i="2" s="1"/>
  <c r="AI65" i="2" s="1"/>
  <c r="AJ65" i="2" s="1"/>
  <c r="AK65" i="2" s="1"/>
  <c r="AL65" i="2" s="1"/>
  <c r="AM65" i="2" s="1"/>
  <c r="AN65" i="2" s="1"/>
  <c r="AO65" i="2" s="1"/>
  <c r="AP65" i="2" s="1"/>
  <c r="AQ65" i="2" s="1"/>
  <c r="AR65" i="2" s="1"/>
  <c r="AS65" i="2" s="1"/>
  <c r="AT65" i="2" s="1"/>
  <c r="AU65" i="2" s="1"/>
  <c r="AV65" i="2" s="1"/>
  <c r="AW65" i="2" s="1"/>
  <c r="AX65" i="2" s="1"/>
  <c r="AY65" i="2" s="1"/>
  <c r="AZ65" i="2" s="1"/>
  <c r="BA65" i="2" s="1"/>
  <c r="BB65" i="2" s="1"/>
  <c r="BC65" i="2" s="1"/>
  <c r="BD65" i="2" s="1"/>
  <c r="BE65" i="2" s="1"/>
  <c r="BF65" i="2" s="1"/>
  <c r="BG65" i="2" s="1"/>
  <c r="BH65" i="2" s="1"/>
  <c r="BI65" i="2" s="1"/>
  <c r="BJ65" i="2" s="1"/>
  <c r="BK65" i="2" s="1"/>
  <c r="BL65" i="2" s="1"/>
  <c r="BM65" i="2" s="1"/>
  <c r="BN65" i="2" s="1"/>
  <c r="BO65" i="2" s="1"/>
  <c r="C66" i="1"/>
  <c r="C46" i="1"/>
  <c r="A47" i="11" l="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C47" i="11"/>
  <c r="B47" i="11"/>
  <c r="T94" i="2" l="1"/>
  <c r="AF94" i="2" s="1"/>
  <c r="AR94" i="2" s="1"/>
  <c r="D99" i="2"/>
  <c r="D8" i="2" s="1"/>
  <c r="F6" i="23" s="1"/>
  <c r="F99" i="2"/>
  <c r="F8" i="2" s="1"/>
  <c r="H6" i="23" s="1"/>
  <c r="C99" i="2"/>
  <c r="G99" i="2"/>
  <c r="G8" i="2" s="1"/>
  <c r="I6" i="23" s="1"/>
  <c r="BD94" i="2" l="1"/>
  <c r="AM70" i="10"/>
  <c r="C8" i="2"/>
  <c r="C6" i="23" s="1"/>
  <c r="H153" i="2"/>
  <c r="F153" i="2"/>
  <c r="I153" i="2"/>
  <c r="C153" i="2" l="1"/>
  <c r="F61" i="1" l="1"/>
  <c r="G41" i="1" l="1"/>
  <c r="G10" i="21" s="1"/>
  <c r="H61" i="1"/>
  <c r="G61" i="1"/>
  <c r="E61" i="1"/>
  <c r="F26" i="1" l="1"/>
  <c r="G22" i="1"/>
  <c r="H65" i="1"/>
  <c r="H34" i="1"/>
  <c r="G44" i="1"/>
  <c r="G13" i="21" s="1"/>
  <c r="G30" i="1"/>
  <c r="E53" i="1"/>
  <c r="E33" i="1"/>
  <c r="E35" i="1"/>
  <c r="E22" i="1"/>
  <c r="F65" i="1"/>
  <c r="G65" i="1"/>
  <c r="H35" i="1"/>
  <c r="H33" i="1"/>
  <c r="E52" i="1"/>
  <c r="E44" i="1"/>
  <c r="E13" i="21" s="1"/>
  <c r="F25" i="1"/>
  <c r="E45" i="1"/>
  <c r="E14" i="21" s="1"/>
  <c r="E30" i="1"/>
  <c r="E38" i="1"/>
  <c r="E56" i="1"/>
  <c r="F22" i="1"/>
  <c r="F52" i="1"/>
  <c r="G46" i="10"/>
  <c r="F46" i="10"/>
  <c r="E46" i="10"/>
  <c r="D46" i="10"/>
  <c r="C46" i="10"/>
  <c r="AY71" i="10"/>
  <c r="AM71" i="10"/>
  <c r="AN71" i="10" s="1"/>
  <c r="AA71" i="10"/>
  <c r="O71" i="10"/>
  <c r="P71" i="10" s="1"/>
  <c r="D73" i="10"/>
  <c r="E73" i="10"/>
  <c r="F73" i="10"/>
  <c r="G73" i="10"/>
  <c r="H73" i="10"/>
  <c r="I73" i="10"/>
  <c r="J73" i="10"/>
  <c r="K73" i="10"/>
  <c r="M73" i="10"/>
  <c r="N73" i="10"/>
  <c r="C71" i="10"/>
  <c r="C73" i="10"/>
  <c r="AY63" i="10"/>
  <c r="BJ64" i="10"/>
  <c r="BI64" i="10"/>
  <c r="BH64" i="10"/>
  <c r="BG64" i="10"/>
  <c r="BF64" i="10"/>
  <c r="BE64" i="10"/>
  <c r="BD64" i="10"/>
  <c r="BC64" i="10"/>
  <c r="BB64" i="10"/>
  <c r="BA64" i="10"/>
  <c r="AZ64" i="10"/>
  <c r="AY64" i="10"/>
  <c r="AN64" i="10"/>
  <c r="AO64" i="10"/>
  <c r="AP64" i="10"/>
  <c r="AQ64" i="10"/>
  <c r="AR64" i="10"/>
  <c r="AS64" i="10"/>
  <c r="AT64" i="10"/>
  <c r="AU64" i="10"/>
  <c r="AV64" i="10"/>
  <c r="AW64" i="10"/>
  <c r="AX64" i="10"/>
  <c r="AM64" i="10"/>
  <c r="AM63" i="10"/>
  <c r="AB64" i="10"/>
  <c r="AC64" i="10"/>
  <c r="AD64" i="10"/>
  <c r="AE64" i="10"/>
  <c r="AF64" i="10"/>
  <c r="AG64" i="10"/>
  <c r="AH64" i="10"/>
  <c r="AI64" i="10"/>
  <c r="AJ64" i="10"/>
  <c r="AK64" i="10"/>
  <c r="AL64" i="10"/>
  <c r="AA64" i="10"/>
  <c r="AA63" i="10"/>
  <c r="P64" i="10"/>
  <c r="Q64" i="10"/>
  <c r="R64" i="10"/>
  <c r="S64" i="10"/>
  <c r="T64" i="10"/>
  <c r="U64" i="10"/>
  <c r="V64" i="10"/>
  <c r="W64" i="10"/>
  <c r="X64" i="10"/>
  <c r="Y64" i="10"/>
  <c r="Z64" i="10"/>
  <c r="O64" i="10"/>
  <c r="O63" i="10"/>
  <c r="A67" i="10"/>
  <c r="A66" i="10"/>
  <c r="A65" i="10"/>
  <c r="A64" i="10"/>
  <c r="A63" i="10"/>
  <c r="A62" i="10"/>
  <c r="J64" i="10"/>
  <c r="K64" i="10"/>
  <c r="L64" i="10"/>
  <c r="M64" i="10"/>
  <c r="N64" i="10"/>
  <c r="I64" i="10"/>
  <c r="H64" i="10"/>
  <c r="G64" i="10"/>
  <c r="F64" i="10"/>
  <c r="E64" i="10"/>
  <c r="D64" i="10"/>
  <c r="C64" i="10"/>
  <c r="C66" i="10" s="1"/>
  <c r="B63" i="10"/>
  <c r="B62" i="10"/>
  <c r="B36" i="10"/>
  <c r="B37" i="10"/>
  <c r="B38" i="10"/>
  <c r="B35" i="10"/>
  <c r="A20" i="10"/>
  <c r="B20" i="10"/>
  <c r="B21" i="10"/>
  <c r="A23" i="10"/>
  <c r="B23" i="10"/>
  <c r="C23" i="10"/>
  <c r="E23" i="10" s="1"/>
  <c r="F23" i="10" s="1"/>
  <c r="G23" i="10" s="1"/>
  <c r="B24" i="10"/>
  <c r="B26" i="10"/>
  <c r="A28" i="10"/>
  <c r="B28" i="10"/>
  <c r="B29" i="10"/>
  <c r="B30" i="10"/>
  <c r="B31" i="10"/>
  <c r="B32" i="10"/>
  <c r="A33" i="10"/>
  <c r="C19" i="10"/>
  <c r="B61" i="10" s="1"/>
  <c r="A19" i="10"/>
  <c r="E65" i="1" l="1"/>
  <c r="F27" i="1"/>
  <c r="E43" i="1"/>
  <c r="E12" i="21" s="1"/>
  <c r="G29" i="1"/>
  <c r="F23" i="1"/>
  <c r="E41" i="1"/>
  <c r="E10" i="21" s="1"/>
  <c r="E42" i="1"/>
  <c r="E11" i="21" s="1"/>
  <c r="G26" i="1"/>
  <c r="F12" i="1"/>
  <c r="F5" i="21" s="1"/>
  <c r="G45" i="1"/>
  <c r="G14" i="21" s="1"/>
  <c r="G12" i="1"/>
  <c r="G5" i="21" s="1"/>
  <c r="E28" i="1"/>
  <c r="F21" i="1"/>
  <c r="G42" i="1"/>
  <c r="G11" i="21" s="1"/>
  <c r="F36" i="1"/>
  <c r="H30" i="1"/>
  <c r="H42" i="1"/>
  <c r="H11" i="21" s="1"/>
  <c r="H41" i="1"/>
  <c r="H10" i="21" s="1"/>
  <c r="G43" i="1"/>
  <c r="G12" i="21" s="1"/>
  <c r="G32" i="1"/>
  <c r="E24" i="1"/>
  <c r="E26" i="1"/>
  <c r="G27" i="1"/>
  <c r="H32" i="1"/>
  <c r="F24" i="1"/>
  <c r="G13" i="1"/>
  <c r="G6" i="21" s="1"/>
  <c r="G31" i="1"/>
  <c r="E29" i="1"/>
  <c r="E34" i="1"/>
  <c r="E31" i="1"/>
  <c r="H29" i="1"/>
  <c r="F53" i="1"/>
  <c r="F28" i="1"/>
  <c r="H36" i="1"/>
  <c r="E36" i="1"/>
  <c r="E32" i="1"/>
  <c r="G52" i="1"/>
  <c r="AZ71" i="10"/>
  <c r="AO71" i="10"/>
  <c r="D71" i="10"/>
  <c r="E71" i="10" s="1"/>
  <c r="F71" i="10" s="1"/>
  <c r="C72" i="10"/>
  <c r="D72" i="10" s="1"/>
  <c r="E72" i="10" s="1"/>
  <c r="F72" i="10" s="1"/>
  <c r="G72" i="10" s="1"/>
  <c r="H72" i="10" s="1"/>
  <c r="I72" i="10" s="1"/>
  <c r="J72" i="10" s="1"/>
  <c r="K72" i="10" s="1"/>
  <c r="L72" i="10" s="1"/>
  <c r="M72" i="10" s="1"/>
  <c r="N72" i="10" s="1"/>
  <c r="O72" i="10" s="1"/>
  <c r="Q71" i="10"/>
  <c r="AB71" i="10"/>
  <c r="C65" i="10"/>
  <c r="D65" i="10" s="1"/>
  <c r="E65" i="10" s="1"/>
  <c r="D66" i="10"/>
  <c r="E66" i="10" s="1"/>
  <c r="F66" i="10" s="1"/>
  <c r="G66" i="10" s="1"/>
  <c r="H66" i="10" s="1"/>
  <c r="I66" i="10" s="1"/>
  <c r="J66" i="10" s="1"/>
  <c r="K66" i="10" s="1"/>
  <c r="L66" i="10" s="1"/>
  <c r="M66" i="10" s="1"/>
  <c r="N66" i="10" s="1"/>
  <c r="O66" i="10" s="1"/>
  <c r="P66" i="10" s="1"/>
  <c r="Q66" i="10" s="1"/>
  <c r="R66" i="10" s="1"/>
  <c r="S66" i="10" s="1"/>
  <c r="T66" i="10" s="1"/>
  <c r="U66" i="10" s="1"/>
  <c r="V66" i="10" s="1"/>
  <c r="W66" i="10" s="1"/>
  <c r="X66" i="10" s="1"/>
  <c r="Y66" i="10" s="1"/>
  <c r="Z66" i="10" s="1"/>
  <c r="AA66" i="10" s="1"/>
  <c r="AB66" i="10" s="1"/>
  <c r="AC66" i="10" s="1"/>
  <c r="AD66" i="10" s="1"/>
  <c r="AE66" i="10" s="1"/>
  <c r="AF66" i="10" s="1"/>
  <c r="AG66" i="10" s="1"/>
  <c r="AH66" i="10" s="1"/>
  <c r="AI66" i="10" s="1"/>
  <c r="AJ66" i="10" s="1"/>
  <c r="AK66" i="10" s="1"/>
  <c r="AL66" i="10" s="1"/>
  <c r="AM66" i="10" s="1"/>
  <c r="AN66" i="10" s="1"/>
  <c r="AO66" i="10" s="1"/>
  <c r="AP66" i="10" s="1"/>
  <c r="AQ66" i="10" s="1"/>
  <c r="AR66" i="10" s="1"/>
  <c r="AS66" i="10" s="1"/>
  <c r="AT66" i="10" s="1"/>
  <c r="AU66" i="10" s="1"/>
  <c r="AV66" i="10" s="1"/>
  <c r="AW66" i="10" s="1"/>
  <c r="AX66" i="10" s="1"/>
  <c r="AY66" i="10" s="1"/>
  <c r="AZ66" i="10" s="1"/>
  <c r="BA66" i="10" s="1"/>
  <c r="BB66" i="10" s="1"/>
  <c r="BC66" i="10" s="1"/>
  <c r="BD66" i="10" s="1"/>
  <c r="BE66" i="10" s="1"/>
  <c r="BF66" i="10" s="1"/>
  <c r="BG66" i="10" s="1"/>
  <c r="BH66" i="10" s="1"/>
  <c r="BI66" i="10" s="1"/>
  <c r="BJ66" i="10" s="1"/>
  <c r="F5" i="10"/>
  <c r="C5" i="10"/>
  <c r="C21" i="10" s="1"/>
  <c r="F15" i="10"/>
  <c r="G14" i="10"/>
  <c r="F14" i="10" s="1"/>
  <c r="G13" i="10"/>
  <c r="F13" i="10" s="1"/>
  <c r="F12" i="10"/>
  <c r="F10" i="10"/>
  <c r="F9" i="10"/>
  <c r="F8" i="10"/>
  <c r="F4" i="10"/>
  <c r="H12" i="1" l="1"/>
  <c r="H5" i="21" s="1"/>
  <c r="G24" i="1"/>
  <c r="F38" i="1"/>
  <c r="G38" i="1"/>
  <c r="G36" i="1"/>
  <c r="G25" i="1"/>
  <c r="H22" i="1"/>
  <c r="H43" i="1"/>
  <c r="H12" i="21" s="1"/>
  <c r="F56" i="1"/>
  <c r="F32" i="1"/>
  <c r="G28" i="1"/>
  <c r="F30" i="1"/>
  <c r="H13" i="1"/>
  <c r="H6" i="21" s="1"/>
  <c r="G64" i="1"/>
  <c r="H25" i="1"/>
  <c r="F35" i="1"/>
  <c r="G21" i="1"/>
  <c r="H26" i="1"/>
  <c r="F34" i="1"/>
  <c r="H53" i="1"/>
  <c r="G53" i="1"/>
  <c r="G23" i="1"/>
  <c r="H31" i="1"/>
  <c r="D21" i="10"/>
  <c r="E21" i="10" s="1"/>
  <c r="BA71" i="10"/>
  <c r="AP71" i="10"/>
  <c r="P72" i="10"/>
  <c r="G71" i="10"/>
  <c r="C68" i="10"/>
  <c r="O67" i="10" s="1"/>
  <c r="D68" i="10"/>
  <c r="P67" i="10" s="1"/>
  <c r="AC71" i="10"/>
  <c r="R71" i="10"/>
  <c r="E68" i="10"/>
  <c r="Q67" i="10" s="1"/>
  <c r="F65" i="10"/>
  <c r="F16" i="10"/>
  <c r="G16" i="10" s="1"/>
  <c r="G56" i="1" l="1"/>
  <c r="H24" i="1"/>
  <c r="H27" i="1"/>
  <c r="H23" i="1"/>
  <c r="H52" i="1"/>
  <c r="H21" i="1"/>
  <c r="H56" i="1"/>
  <c r="G34" i="1"/>
  <c r="H28" i="1"/>
  <c r="B70" i="10"/>
  <c r="E74" i="10" s="1"/>
  <c r="Q73" i="10" s="1"/>
  <c r="F21" i="10"/>
  <c r="BB71" i="10"/>
  <c r="AQ71" i="10"/>
  <c r="Q72" i="10"/>
  <c r="R72" i="10" s="1"/>
  <c r="S71" i="10"/>
  <c r="AD71" i="10"/>
  <c r="H71" i="10"/>
  <c r="G65" i="10"/>
  <c r="F68" i="10"/>
  <c r="F17" i="10"/>
  <c r="H38" i="1" l="1"/>
  <c r="D74" i="10"/>
  <c r="P73" i="10" s="1"/>
  <c r="C74" i="10"/>
  <c r="O73" i="10" s="1"/>
  <c r="F74" i="10"/>
  <c r="R73" i="10" s="1"/>
  <c r="G74" i="10"/>
  <c r="S73" i="10" s="1"/>
  <c r="G21" i="10"/>
  <c r="BC71" i="10"/>
  <c r="AR71" i="10"/>
  <c r="I71" i="10"/>
  <c r="H74" i="10"/>
  <c r="T73" i="10" s="1"/>
  <c r="S72" i="10"/>
  <c r="AE71" i="10"/>
  <c r="T71" i="10"/>
  <c r="R67" i="10"/>
  <c r="H65" i="10"/>
  <c r="G68" i="10"/>
  <c r="S67" i="10" s="1"/>
  <c r="BD71" i="10" l="1"/>
  <c r="AS71" i="10"/>
  <c r="J71" i="10"/>
  <c r="I74" i="10"/>
  <c r="U73" i="10" s="1"/>
  <c r="AF71" i="10"/>
  <c r="U71" i="10"/>
  <c r="T72" i="10"/>
  <c r="I65" i="10"/>
  <c r="H68" i="10"/>
  <c r="T67" i="10" s="1"/>
  <c r="BE71" i="10" l="1"/>
  <c r="AT71" i="10"/>
  <c r="V71" i="10"/>
  <c r="U72" i="10"/>
  <c r="AG71" i="10"/>
  <c r="K71" i="10"/>
  <c r="J74" i="10"/>
  <c r="J65" i="10"/>
  <c r="I68" i="10"/>
  <c r="U67" i="10" s="1"/>
  <c r="BF71" i="10" l="1"/>
  <c r="AU71" i="10"/>
  <c r="V73" i="10"/>
  <c r="V72" i="10"/>
  <c r="L71" i="10"/>
  <c r="K74" i="10"/>
  <c r="W73" i="10" s="1"/>
  <c r="AH71" i="10"/>
  <c r="W71" i="10"/>
  <c r="K65" i="10"/>
  <c r="J68" i="10"/>
  <c r="V67" i="10" s="1"/>
  <c r="BG71" i="10" l="1"/>
  <c r="AV71" i="10"/>
  <c r="AI71" i="10"/>
  <c r="W72" i="10"/>
  <c r="X71" i="10"/>
  <c r="M71" i="10"/>
  <c r="L74" i="10"/>
  <c r="X73" i="10" s="1"/>
  <c r="L65" i="10"/>
  <c r="K68" i="10"/>
  <c r="W67" i="10" s="1"/>
  <c r="G10" i="1" l="1"/>
  <c r="G3" i="21" s="1"/>
  <c r="BH71" i="10"/>
  <c r="AW71" i="10"/>
  <c r="N71" i="10"/>
  <c r="N74" i="10" s="1"/>
  <c r="M74" i="10"/>
  <c r="Y73" i="10" s="1"/>
  <c r="X72" i="10"/>
  <c r="AJ71" i="10"/>
  <c r="Y71" i="10"/>
  <c r="M65" i="10"/>
  <c r="L68" i="10"/>
  <c r="X67" i="10" s="1"/>
  <c r="E13" i="1" l="1"/>
  <c r="E6" i="21" s="1"/>
  <c r="E37" i="1"/>
  <c r="E10" i="1"/>
  <c r="E3" i="21" s="1"/>
  <c r="BI71" i="10"/>
  <c r="AX71" i="10"/>
  <c r="Y72" i="10"/>
  <c r="Z71" i="10"/>
  <c r="AK71" i="10"/>
  <c r="Z73" i="10"/>
  <c r="C36" i="10"/>
  <c r="N65" i="10"/>
  <c r="N68" i="10" s="1"/>
  <c r="M68" i="10"/>
  <c r="Y67" i="10" s="1"/>
  <c r="BJ71" i="10" l="1"/>
  <c r="AL71" i="10"/>
  <c r="Z72" i="10"/>
  <c r="AA72" i="10" s="1"/>
  <c r="AB72" i="10" s="1"/>
  <c r="AC72" i="10" s="1"/>
  <c r="AD72" i="10" s="1"/>
  <c r="AE72" i="10" s="1"/>
  <c r="AF72" i="10" s="1"/>
  <c r="AG72" i="10" s="1"/>
  <c r="AH72" i="10" s="1"/>
  <c r="AI72" i="10" s="1"/>
  <c r="AJ72" i="10" s="1"/>
  <c r="AK72" i="10" s="1"/>
  <c r="AL72" i="10" s="1"/>
  <c r="AM72" i="10" s="1"/>
  <c r="AN72" i="10" s="1"/>
  <c r="AO72" i="10" s="1"/>
  <c r="AP72" i="10" s="1"/>
  <c r="AQ72" i="10" s="1"/>
  <c r="AR72" i="10" s="1"/>
  <c r="AS72" i="10" s="1"/>
  <c r="AT72" i="10" s="1"/>
  <c r="AU72" i="10" s="1"/>
  <c r="AV72" i="10" s="1"/>
  <c r="AW72" i="10" s="1"/>
  <c r="AX72" i="10" s="1"/>
  <c r="AY72" i="10" s="1"/>
  <c r="AZ72" i="10" s="1"/>
  <c r="BA72" i="10" s="1"/>
  <c r="BB72" i="10" s="1"/>
  <c r="BC72" i="10" s="1"/>
  <c r="BD72" i="10" s="1"/>
  <c r="BE72" i="10" s="1"/>
  <c r="BF72" i="10" s="1"/>
  <c r="BG72" i="10" s="1"/>
  <c r="BH72" i="10" s="1"/>
  <c r="BI72" i="10" s="1"/>
  <c r="BJ72" i="10" s="1"/>
  <c r="Z67" i="10"/>
  <c r="C35" i="10"/>
  <c r="C41" i="10" s="1"/>
  <c r="C43" i="10" s="1"/>
  <c r="C48" i="10" l="1"/>
  <c r="C49" i="10" s="1"/>
  <c r="F11" i="1" l="1"/>
  <c r="F4" i="21" s="1"/>
  <c r="F13" i="1" l="1"/>
  <c r="F6" i="21" s="1"/>
  <c r="F10" i="1"/>
  <c r="F3" i="21" s="1"/>
  <c r="F37" i="1" l="1"/>
  <c r="E14" i="1" l="1"/>
  <c r="E7" i="21" s="1"/>
  <c r="G11" i="1" l="1"/>
  <c r="G4" i="21" s="1"/>
  <c r="G37" i="1" l="1"/>
  <c r="F14" i="1" l="1"/>
  <c r="F7" i="21" s="1"/>
  <c r="H11" i="1"/>
  <c r="H4" i="21" s="1"/>
  <c r="G14" i="1" l="1"/>
  <c r="G7" i="21" s="1"/>
  <c r="B52" i="11"/>
  <c r="D14" i="10"/>
  <c r="C14" i="10" s="1"/>
  <c r="C30" i="10" s="1"/>
  <c r="D13" i="10"/>
  <c r="C84" i="11"/>
  <c r="D61" i="1"/>
  <c r="A22" i="11"/>
  <c r="A24" i="11"/>
  <c r="A26" i="11"/>
  <c r="A28" i="11"/>
  <c r="A30" i="11"/>
  <c r="A32" i="11"/>
  <c r="A34" i="11"/>
  <c r="A36" i="11"/>
  <c r="A38" i="11"/>
  <c r="A18" i="11"/>
  <c r="A20" i="11"/>
  <c r="A16" i="11"/>
  <c r="C112" i="11"/>
  <c r="C7" i="11" s="1"/>
  <c r="D112" i="11"/>
  <c r="D7" i="11" s="1"/>
  <c r="E112" i="11"/>
  <c r="E7" i="11" s="1"/>
  <c r="C101" i="11"/>
  <c r="D100" i="11" s="1"/>
  <c r="C95" i="11"/>
  <c r="D95" i="11" s="1"/>
  <c r="E95" i="11" s="1"/>
  <c r="F95" i="11" s="1"/>
  <c r="G95" i="11" s="1"/>
  <c r="H95" i="11" s="1"/>
  <c r="I95" i="11" s="1"/>
  <c r="J95" i="11" s="1"/>
  <c r="K95" i="11" s="1"/>
  <c r="L95" i="11" s="1"/>
  <c r="C88" i="11"/>
  <c r="C89" i="11" s="1"/>
  <c r="D88" i="11"/>
  <c r="E88" i="11"/>
  <c r="C87" i="11"/>
  <c r="D87" i="11"/>
  <c r="E87" i="11"/>
  <c r="C67" i="11"/>
  <c r="D67" i="11"/>
  <c r="E67" i="11"/>
  <c r="B57" i="11"/>
  <c r="C50" i="11"/>
  <c r="D50" i="11"/>
  <c r="D59" i="11" s="1"/>
  <c r="E50" i="11"/>
  <c r="E59" i="11" s="1"/>
  <c r="C5" i="11"/>
  <c r="D5" i="11"/>
  <c r="E5" i="11"/>
  <c r="L50" i="11"/>
  <c r="M50" i="11"/>
  <c r="N50" i="11"/>
  <c r="O50" i="11"/>
  <c r="P50" i="11"/>
  <c r="Q50" i="11"/>
  <c r="C15" i="10"/>
  <c r="C31" i="10" s="1"/>
  <c r="D31" i="10" s="1"/>
  <c r="E31" i="10" s="1"/>
  <c r="F31" i="10" s="1"/>
  <c r="G31" i="10" s="1"/>
  <c r="C8" i="10"/>
  <c r="C24" i="10" s="1"/>
  <c r="C9" i="10"/>
  <c r="C25" i="10" s="1"/>
  <c r="D25" i="10" s="1"/>
  <c r="E25" i="10" s="1"/>
  <c r="F25" i="10" s="1"/>
  <c r="G25" i="10" s="1"/>
  <c r="C10" i="10"/>
  <c r="C26" i="10" s="1"/>
  <c r="D26" i="10" s="1"/>
  <c r="E26" i="10" s="1"/>
  <c r="F26" i="10" s="1"/>
  <c r="G26" i="10" s="1"/>
  <c r="C12" i="10"/>
  <c r="C28" i="10" s="1"/>
  <c r="C4" i="10"/>
  <c r="C20" i="10" s="1"/>
  <c r="C119" i="1"/>
  <c r="C108" i="1"/>
  <c r="C107" i="1"/>
  <c r="C106" i="1"/>
  <c r="C100" i="1"/>
  <c r="C94" i="1"/>
  <c r="D94" i="1"/>
  <c r="Q112" i="11"/>
  <c r="Q7" i="11" s="1"/>
  <c r="P112" i="11"/>
  <c r="O112" i="11"/>
  <c r="O7" i="11" s="1"/>
  <c r="N112" i="11"/>
  <c r="N7" i="11" s="1"/>
  <c r="M112" i="11"/>
  <c r="M7" i="11" s="1"/>
  <c r="L112" i="11"/>
  <c r="L7" i="11" s="1"/>
  <c r="K112" i="11"/>
  <c r="K7" i="11" s="1"/>
  <c r="J112" i="11"/>
  <c r="J7" i="11" s="1"/>
  <c r="I112" i="11"/>
  <c r="I7" i="11" s="1"/>
  <c r="H112" i="11"/>
  <c r="H7" i="11" s="1"/>
  <c r="G112" i="11"/>
  <c r="G7" i="11" s="1"/>
  <c r="F112" i="11"/>
  <c r="F7" i="11" s="1"/>
  <c r="B111" i="11"/>
  <c r="B110" i="11"/>
  <c r="B109" i="11"/>
  <c r="B106" i="11"/>
  <c r="B105" i="11"/>
  <c r="B103" i="11"/>
  <c r="B102" i="11"/>
  <c r="L99" i="11"/>
  <c r="M99" i="11" s="1"/>
  <c r="N99" i="11" s="1"/>
  <c r="O99" i="11" s="1"/>
  <c r="P99" i="11" s="1"/>
  <c r="Q99" i="11" s="1"/>
  <c r="K97" i="11"/>
  <c r="K5" i="11" s="1"/>
  <c r="J97" i="11"/>
  <c r="J5" i="11" s="1"/>
  <c r="I97" i="11"/>
  <c r="I5" i="11" s="1"/>
  <c r="H97" i="11"/>
  <c r="H5" i="11" s="1"/>
  <c r="G97" i="11"/>
  <c r="F97" i="11"/>
  <c r="F5" i="11" s="1"/>
  <c r="N97" i="11"/>
  <c r="N5" i="11" s="1"/>
  <c r="M97" i="11"/>
  <c r="M5" i="11" s="1"/>
  <c r="L97" i="11"/>
  <c r="L5" i="11" s="1"/>
  <c r="Q88" i="11"/>
  <c r="P88" i="11"/>
  <c r="O88" i="11"/>
  <c r="N88" i="11"/>
  <c r="M88" i="11"/>
  <c r="L88" i="11"/>
  <c r="K88" i="11"/>
  <c r="J88" i="11"/>
  <c r="I88" i="11"/>
  <c r="H88" i="11"/>
  <c r="G88" i="11"/>
  <c r="F88" i="11"/>
  <c r="Q87" i="11"/>
  <c r="P87" i="11"/>
  <c r="O87" i="11"/>
  <c r="N87" i="11"/>
  <c r="M87" i="11"/>
  <c r="M91" i="11" s="1"/>
  <c r="M4" i="11" s="1"/>
  <c r="L87" i="11"/>
  <c r="K87" i="11"/>
  <c r="J87" i="11"/>
  <c r="I87" i="11"/>
  <c r="H87" i="11"/>
  <c r="G87" i="11"/>
  <c r="F87" i="11"/>
  <c r="C81" i="11"/>
  <c r="B81" i="11"/>
  <c r="C80" i="11"/>
  <c r="B80" i="11"/>
  <c r="C79" i="11"/>
  <c r="B79" i="11"/>
  <c r="C78" i="11"/>
  <c r="B78" i="11"/>
  <c r="A78" i="11"/>
  <c r="A75" i="11"/>
  <c r="A73" i="11"/>
  <c r="B73" i="11" s="1"/>
  <c r="A71" i="11"/>
  <c r="B69" i="11"/>
  <c r="A69" i="11"/>
  <c r="B67" i="11"/>
  <c r="A67" i="11"/>
  <c r="B66" i="11"/>
  <c r="B65" i="11"/>
  <c r="B64" i="11"/>
  <c r="B63" i="11"/>
  <c r="B62" i="11"/>
  <c r="B61" i="11"/>
  <c r="A61" i="11"/>
  <c r="B59" i="11"/>
  <c r="A59" i="11"/>
  <c r="Q58" i="11"/>
  <c r="P58" i="11"/>
  <c r="O58" i="11"/>
  <c r="N58" i="11"/>
  <c r="M58" i="11"/>
  <c r="L58" i="11"/>
  <c r="K58" i="11"/>
  <c r="J58" i="11"/>
  <c r="I58" i="11"/>
  <c r="H58" i="11"/>
  <c r="B58" i="11"/>
  <c r="B56" i="11"/>
  <c r="B55" i="11"/>
  <c r="B54" i="11"/>
  <c r="B53" i="11"/>
  <c r="B51" i="11"/>
  <c r="K50" i="11"/>
  <c r="J50" i="11"/>
  <c r="I50" i="11"/>
  <c r="H50" i="11"/>
  <c r="G50" i="11"/>
  <c r="G59" i="11" s="1"/>
  <c r="F50" i="11"/>
  <c r="F59" i="11" s="1"/>
  <c r="B50" i="11"/>
  <c r="B49" i="11"/>
  <c r="A49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A11" i="11"/>
  <c r="A10" i="11"/>
  <c r="A8" i="11"/>
  <c r="P7" i="11"/>
  <c r="B7" i="11"/>
  <c r="B6" i="11"/>
  <c r="G5" i="11"/>
  <c r="B5" i="11"/>
  <c r="B4" i="11"/>
  <c r="A4" i="11"/>
  <c r="C58" i="2" l="1"/>
  <c r="F58" i="2"/>
  <c r="E50" i="2"/>
  <c r="D71" i="11"/>
  <c r="C13" i="10"/>
  <c r="C29" i="10" s="1"/>
  <c r="D29" i="10" s="1"/>
  <c r="E29" i="10" s="1"/>
  <c r="F29" i="10" s="1"/>
  <c r="G29" i="10" s="1"/>
  <c r="G58" i="2"/>
  <c r="D50" i="2"/>
  <c r="C50" i="2"/>
  <c r="C49" i="1"/>
  <c r="C59" i="11"/>
  <c r="C71" i="11" s="1"/>
  <c r="C75" i="11" s="1"/>
  <c r="C76" i="11" s="1"/>
  <c r="D58" i="2"/>
  <c r="G50" i="2"/>
  <c r="E58" i="2"/>
  <c r="F50" i="2"/>
  <c r="F59" i="2" s="1"/>
  <c r="G7" i="23" s="1"/>
  <c r="G8" i="23" s="1"/>
  <c r="G9" i="23" s="1"/>
  <c r="G11" i="23" s="1"/>
  <c r="E71" i="11"/>
  <c r="E75" i="11" s="1"/>
  <c r="E76" i="11" s="1"/>
  <c r="D48" i="1"/>
  <c r="C57" i="1"/>
  <c r="O59" i="11"/>
  <c r="Q59" i="11"/>
  <c r="N59" i="11"/>
  <c r="H59" i="11"/>
  <c r="P59" i="11"/>
  <c r="J59" i="11"/>
  <c r="L59" i="11"/>
  <c r="I59" i="11"/>
  <c r="M59" i="11"/>
  <c r="K59" i="11"/>
  <c r="D89" i="11"/>
  <c r="E89" i="11" s="1"/>
  <c r="D20" i="10"/>
  <c r="E20" i="10" s="1"/>
  <c r="C52" i="10"/>
  <c r="D28" i="10"/>
  <c r="E28" i="10" s="1"/>
  <c r="C51" i="10"/>
  <c r="D30" i="10"/>
  <c r="E30" i="10" s="1"/>
  <c r="D24" i="10"/>
  <c r="D51" i="10" s="1"/>
  <c r="C91" i="11"/>
  <c r="C4" i="11" s="1"/>
  <c r="D75" i="11"/>
  <c r="D76" i="11" s="1"/>
  <c r="E91" i="11"/>
  <c r="E4" i="11" s="1"/>
  <c r="D91" i="11"/>
  <c r="D4" i="11" s="1"/>
  <c r="F89" i="11"/>
  <c r="G89" i="11" s="1"/>
  <c r="H89" i="11" s="1"/>
  <c r="I89" i="11" s="1"/>
  <c r="J89" i="11" s="1"/>
  <c r="K89" i="11" s="1"/>
  <c r="L89" i="11" s="1"/>
  <c r="M89" i="11" s="1"/>
  <c r="N89" i="11" s="1"/>
  <c r="O89" i="11" s="1"/>
  <c r="P89" i="11" s="1"/>
  <c r="Q89" i="11" s="1"/>
  <c r="C90" i="1" s="1"/>
  <c r="C91" i="1" s="1"/>
  <c r="C102" i="11"/>
  <c r="D101" i="11"/>
  <c r="C89" i="1"/>
  <c r="G91" i="11"/>
  <c r="G4" i="11" s="1"/>
  <c r="C109" i="1"/>
  <c r="C6" i="1" s="1"/>
  <c r="O91" i="11"/>
  <c r="O4" i="11" s="1"/>
  <c r="H91" i="11"/>
  <c r="H4" i="11" s="1"/>
  <c r="L91" i="11"/>
  <c r="L4" i="11" s="1"/>
  <c r="P91" i="11"/>
  <c r="P4" i="11" s="1"/>
  <c r="O97" i="11"/>
  <c r="O5" i="11" s="1"/>
  <c r="K91" i="11"/>
  <c r="K4" i="11" s="1"/>
  <c r="I91" i="11"/>
  <c r="I4" i="11" s="1"/>
  <c r="Q91" i="11"/>
  <c r="Q4" i="11" s="1"/>
  <c r="Q97" i="11"/>
  <c r="Q5" i="11" s="1"/>
  <c r="J91" i="11"/>
  <c r="J4" i="11" s="1"/>
  <c r="N91" i="11"/>
  <c r="N4" i="11" s="1"/>
  <c r="M95" i="11"/>
  <c r="N95" i="11" s="1"/>
  <c r="O95" i="11" s="1"/>
  <c r="F91" i="11"/>
  <c r="P97" i="11"/>
  <c r="P5" i="11" s="1"/>
  <c r="B13" i="22" l="1"/>
  <c r="B15" i="22"/>
  <c r="B21" i="22" s="1"/>
  <c r="B23" i="22" s="1"/>
  <c r="C58" i="1"/>
  <c r="C70" i="1" s="1"/>
  <c r="C72" i="1" s="1"/>
  <c r="V63" i="2"/>
  <c r="T63" i="2"/>
  <c r="X63" i="2"/>
  <c r="Y63" i="2"/>
  <c r="U63" i="2"/>
  <c r="W63" i="2"/>
  <c r="H56" i="2"/>
  <c r="L66" i="2"/>
  <c r="I66" i="2"/>
  <c r="J66" i="2"/>
  <c r="N66" i="2"/>
  <c r="R66" i="2"/>
  <c r="M66" i="2"/>
  <c r="K66" i="2"/>
  <c r="O66" i="2"/>
  <c r="S66" i="2"/>
  <c r="H66" i="2"/>
  <c r="P66" i="2"/>
  <c r="S63" i="2"/>
  <c r="Q66" i="2"/>
  <c r="C16" i="10"/>
  <c r="D16" i="10" s="1"/>
  <c r="S96" i="2"/>
  <c r="S99" i="2" s="1"/>
  <c r="Q96" i="2"/>
  <c r="Q99" i="2" s="1"/>
  <c r="I96" i="2"/>
  <c r="I99" i="2" s="1"/>
  <c r="P89" i="2"/>
  <c r="P92" i="2" s="1"/>
  <c r="H89" i="2"/>
  <c r="P64" i="2"/>
  <c r="L64" i="2"/>
  <c r="H64" i="2"/>
  <c r="O63" i="2"/>
  <c r="K63" i="2"/>
  <c r="P96" i="2"/>
  <c r="P99" i="2" s="1"/>
  <c r="H96" i="2"/>
  <c r="M89" i="2"/>
  <c r="M92" i="2" s="1"/>
  <c r="M96" i="2"/>
  <c r="M99" i="2" s="1"/>
  <c r="L89" i="2"/>
  <c r="L92" i="2" s="1"/>
  <c r="R64" i="2"/>
  <c r="N64" i="2"/>
  <c r="J64" i="2"/>
  <c r="Q63" i="2"/>
  <c r="M63" i="2"/>
  <c r="I63" i="2"/>
  <c r="Q89" i="2"/>
  <c r="Q92" i="2" s="1"/>
  <c r="O64" i="2"/>
  <c r="P63" i="2"/>
  <c r="H63" i="2"/>
  <c r="S64" i="2"/>
  <c r="K64" i="2"/>
  <c r="L63" i="2"/>
  <c r="I89" i="2"/>
  <c r="I92" i="2" s="1"/>
  <c r="M64" i="2"/>
  <c r="N63" i="2"/>
  <c r="L96" i="2"/>
  <c r="L99" i="2" s="1"/>
  <c r="Q64" i="2"/>
  <c r="I64" i="2"/>
  <c r="R63" i="2"/>
  <c r="J63" i="2"/>
  <c r="R89" i="2"/>
  <c r="R92" i="2" s="1"/>
  <c r="S89" i="2"/>
  <c r="S92" i="2" s="1"/>
  <c r="O96" i="2"/>
  <c r="O99" i="2" s="1"/>
  <c r="J96" i="2"/>
  <c r="J99" i="2" s="1"/>
  <c r="T84" i="2"/>
  <c r="R96" i="2"/>
  <c r="R99" i="2" s="1"/>
  <c r="K96" i="2"/>
  <c r="K99" i="2" s="1"/>
  <c r="N89" i="2"/>
  <c r="N92" i="2" s="1"/>
  <c r="O89" i="2"/>
  <c r="O92" i="2" s="1"/>
  <c r="J89" i="2"/>
  <c r="J92" i="2" s="1"/>
  <c r="N96" i="2"/>
  <c r="N99" i="2" s="1"/>
  <c r="K89" i="2"/>
  <c r="K92" i="2" s="1"/>
  <c r="G59" i="2"/>
  <c r="H7" i="23" s="1"/>
  <c r="H8" i="23" s="1"/>
  <c r="H9" i="23" s="1"/>
  <c r="H11" i="23" s="1"/>
  <c r="H13" i="23" s="1"/>
  <c r="H16" i="23" s="1"/>
  <c r="H18" i="23" s="1"/>
  <c r="H26" i="23" s="1"/>
  <c r="F71" i="2"/>
  <c r="F75" i="2" s="1"/>
  <c r="F76" i="2" s="1"/>
  <c r="E59" i="2"/>
  <c r="F7" i="23" s="1"/>
  <c r="F8" i="23" s="1"/>
  <c r="F9" i="23" s="1"/>
  <c r="F11" i="23" s="1"/>
  <c r="F13" i="23" s="1"/>
  <c r="F16" i="23" s="1"/>
  <c r="F18" i="23" s="1"/>
  <c r="F26" i="23" s="1"/>
  <c r="C59" i="2"/>
  <c r="C71" i="2" s="1"/>
  <c r="C7" i="23" s="1"/>
  <c r="C8" i="23" s="1"/>
  <c r="C9" i="23" s="1"/>
  <c r="C11" i="23" s="1"/>
  <c r="C13" i="23" s="1"/>
  <c r="C16" i="23" s="1"/>
  <c r="C18" i="23" s="1"/>
  <c r="D59" i="2"/>
  <c r="E7" i="23" s="1"/>
  <c r="E8" i="23" s="1"/>
  <c r="E9" i="23" s="1"/>
  <c r="E11" i="23" s="1"/>
  <c r="E13" i="23" s="1"/>
  <c r="E16" i="23" s="1"/>
  <c r="E18" i="23" s="1"/>
  <c r="E26" i="23" s="1"/>
  <c r="D51" i="1"/>
  <c r="E17" i="1"/>
  <c r="D52" i="10"/>
  <c r="F20" i="10"/>
  <c r="E52" i="10"/>
  <c r="F28" i="10"/>
  <c r="F30" i="10"/>
  <c r="E24" i="10"/>
  <c r="E51" i="10" s="1"/>
  <c r="C73" i="11"/>
  <c r="D73" i="11" s="1"/>
  <c r="E73" i="11" s="1"/>
  <c r="E100" i="11"/>
  <c r="E101" i="11" s="1"/>
  <c r="D102" i="11"/>
  <c r="P95" i="11"/>
  <c r="Q95" i="11" s="1"/>
  <c r="C96" i="1"/>
  <c r="C4" i="1" s="1"/>
  <c r="F4" i="11"/>
  <c r="C92" i="1"/>
  <c r="C3" i="1" s="1"/>
  <c r="B9" i="10"/>
  <c r="B25" i="10" s="1"/>
  <c r="K16" i="22" l="1"/>
  <c r="K17" i="22" s="1"/>
  <c r="K19" i="22" s="1"/>
  <c r="C26" i="23"/>
  <c r="C28" i="23" s="1"/>
  <c r="C30" i="23"/>
  <c r="I56" i="2"/>
  <c r="J56" i="2" s="1"/>
  <c r="K56" i="2" s="1"/>
  <c r="L56" i="2" s="1"/>
  <c r="M56" i="2" s="1"/>
  <c r="N56" i="2" s="1"/>
  <c r="O56" i="2" s="1"/>
  <c r="P56" i="2" s="1"/>
  <c r="Q56" i="2" s="1"/>
  <c r="R56" i="2" s="1"/>
  <c r="S56" i="2" s="1"/>
  <c r="S59" i="2" s="1"/>
  <c r="C32" i="10"/>
  <c r="C33" i="10" s="1"/>
  <c r="AA63" i="2"/>
  <c r="T64" i="2"/>
  <c r="AB63" i="2"/>
  <c r="AF63" i="2"/>
  <c r="AJ63" i="2"/>
  <c r="AE63" i="2"/>
  <c r="AK63" i="2"/>
  <c r="AG63" i="2"/>
  <c r="Z63" i="2"/>
  <c r="AC63" i="2"/>
  <c r="AH63" i="2"/>
  <c r="AD63" i="2"/>
  <c r="AI63" i="2"/>
  <c r="T56" i="2"/>
  <c r="H59" i="2"/>
  <c r="D71" i="2"/>
  <c r="D75" i="2" s="1"/>
  <c r="D76" i="2" s="1"/>
  <c r="G71" i="2"/>
  <c r="N5" i="2"/>
  <c r="Z98" i="2"/>
  <c r="K5" i="2"/>
  <c r="W98" i="2"/>
  <c r="AA98" i="2"/>
  <c r="O5" i="2"/>
  <c r="I4" i="2"/>
  <c r="U91" i="2"/>
  <c r="Q5" i="2"/>
  <c r="AC98" i="2"/>
  <c r="C73" i="2"/>
  <c r="C75" i="2"/>
  <c r="E71" i="2"/>
  <c r="V91" i="2"/>
  <c r="J4" i="2"/>
  <c r="R5" i="2"/>
  <c r="AD98" i="2"/>
  <c r="AE91" i="2"/>
  <c r="S4" i="2"/>
  <c r="L4" i="2"/>
  <c r="X91" i="2"/>
  <c r="Y91" i="2"/>
  <c r="M4" i="2"/>
  <c r="H92" i="2"/>
  <c r="H90" i="2"/>
  <c r="I90" i="2" s="1"/>
  <c r="J90" i="2" s="1"/>
  <c r="K90" i="2" s="1"/>
  <c r="L90" i="2" s="1"/>
  <c r="M90" i="2" s="1"/>
  <c r="N90" i="2" s="1"/>
  <c r="O90" i="2" s="1"/>
  <c r="P90" i="2" s="1"/>
  <c r="Q90" i="2" s="1"/>
  <c r="R90" i="2" s="1"/>
  <c r="S90" i="2" s="1"/>
  <c r="AE98" i="2"/>
  <c r="S5" i="2"/>
  <c r="G154" i="2"/>
  <c r="G155" i="2" s="1"/>
  <c r="G156" i="2" s="1"/>
  <c r="G158" i="2" s="1"/>
  <c r="AA91" i="2"/>
  <c r="O4" i="2"/>
  <c r="T96" i="2"/>
  <c r="T89" i="2"/>
  <c r="AF84" i="2"/>
  <c r="R4" i="2"/>
  <c r="AD91" i="2"/>
  <c r="X98" i="2"/>
  <c r="L5" i="2"/>
  <c r="D64" i="1"/>
  <c r="D62" i="1"/>
  <c r="AC91" i="2"/>
  <c r="Q4" i="2"/>
  <c r="Y98" i="2"/>
  <c r="M5" i="2"/>
  <c r="H97" i="2"/>
  <c r="I97" i="2" s="1"/>
  <c r="J97" i="2" s="1"/>
  <c r="K97" i="2" s="1"/>
  <c r="L97" i="2" s="1"/>
  <c r="M97" i="2" s="1"/>
  <c r="N97" i="2" s="1"/>
  <c r="O97" i="2" s="1"/>
  <c r="P97" i="2" s="1"/>
  <c r="Q97" i="2" s="1"/>
  <c r="R97" i="2" s="1"/>
  <c r="S97" i="2" s="1"/>
  <c r="H99" i="2"/>
  <c r="P4" i="2"/>
  <c r="AB91" i="2"/>
  <c r="W91" i="2"/>
  <c r="K4" i="2"/>
  <c r="Z91" i="2"/>
  <c r="N4" i="2"/>
  <c r="V98" i="2"/>
  <c r="J5" i="2"/>
  <c r="D65" i="1"/>
  <c r="AB98" i="2"/>
  <c r="P5" i="2"/>
  <c r="D63" i="1"/>
  <c r="U98" i="2"/>
  <c r="I5" i="2"/>
  <c r="E51" i="1"/>
  <c r="E19" i="1"/>
  <c r="E18" i="1"/>
  <c r="E20" i="1"/>
  <c r="D55" i="1"/>
  <c r="E39" i="1"/>
  <c r="E8" i="21" s="1"/>
  <c r="F19" i="1"/>
  <c r="C95" i="1"/>
  <c r="G28" i="10"/>
  <c r="G20" i="10"/>
  <c r="G52" i="10" s="1"/>
  <c r="F52" i="10"/>
  <c r="G30" i="10"/>
  <c r="F24" i="10"/>
  <c r="F51" i="10" s="1"/>
  <c r="D32" i="10"/>
  <c r="F100" i="11"/>
  <c r="F101" i="11" s="1"/>
  <c r="E102" i="11"/>
  <c r="C17" i="10"/>
  <c r="I59" i="2" l="1"/>
  <c r="M59" i="2"/>
  <c r="N59" i="2"/>
  <c r="R59" i="2"/>
  <c r="P59" i="2"/>
  <c r="J59" i="2"/>
  <c r="K59" i="2"/>
  <c r="L59" i="2"/>
  <c r="O59" i="2"/>
  <c r="C15" i="22"/>
  <c r="C29" i="23"/>
  <c r="D29" i="23"/>
  <c r="Q59" i="2"/>
  <c r="U56" i="2"/>
  <c r="V56" i="2" s="1"/>
  <c r="W56" i="2" s="1"/>
  <c r="X56" i="2" s="1"/>
  <c r="Y56" i="2" s="1"/>
  <c r="Z56" i="2" s="1"/>
  <c r="AA56" i="2" s="1"/>
  <c r="AB56" i="2" s="1"/>
  <c r="AC56" i="2" s="1"/>
  <c r="AD56" i="2" s="1"/>
  <c r="AE56" i="2" s="1"/>
  <c r="C76" i="2"/>
  <c r="D176" i="2"/>
  <c r="C53" i="10"/>
  <c r="C54" i="10" s="1"/>
  <c r="C56" i="10" s="1"/>
  <c r="T59" i="2"/>
  <c r="E62" i="1"/>
  <c r="AF64" i="2"/>
  <c r="AM63" i="2"/>
  <c r="AQ63" i="2"/>
  <c r="AU63" i="2"/>
  <c r="AN63" i="2"/>
  <c r="AR63" i="2"/>
  <c r="AV63" i="2"/>
  <c r="AO63" i="2"/>
  <c r="AW63" i="2"/>
  <c r="AP63" i="2"/>
  <c r="AL63" i="2"/>
  <c r="AS63" i="2"/>
  <c r="AF56" i="2"/>
  <c r="AT63" i="2"/>
  <c r="U64" i="2"/>
  <c r="V64" i="2" s="1"/>
  <c r="W64" i="2" s="1"/>
  <c r="X64" i="2" s="1"/>
  <c r="Y64" i="2" s="1"/>
  <c r="Z64" i="2" s="1"/>
  <c r="AA64" i="2" s="1"/>
  <c r="AB64" i="2" s="1"/>
  <c r="AC64" i="2" s="1"/>
  <c r="AD64" i="2" s="1"/>
  <c r="AE64" i="2" s="1"/>
  <c r="D73" i="2"/>
  <c r="E73" i="2" s="1"/>
  <c r="F73" i="2" s="1"/>
  <c r="G73" i="2" s="1"/>
  <c r="T90" i="2"/>
  <c r="F154" i="2"/>
  <c r="F155" i="2" s="1"/>
  <c r="F156" i="2" s="1"/>
  <c r="F158" i="2" s="1"/>
  <c r="G75" i="2"/>
  <c r="G76" i="2" s="1"/>
  <c r="T98" i="2"/>
  <c r="T99" i="2" s="1"/>
  <c r="H5" i="2"/>
  <c r="C5" i="22" s="1"/>
  <c r="F64" i="1"/>
  <c r="H64" i="1"/>
  <c r="U96" i="2"/>
  <c r="T97" i="2"/>
  <c r="T91" i="2"/>
  <c r="H4" i="2"/>
  <c r="C4" i="22" s="1"/>
  <c r="H154" i="2"/>
  <c r="H155" i="2" s="1"/>
  <c r="H156" i="2" s="1"/>
  <c r="H158" i="2" s="1"/>
  <c r="E154" i="2"/>
  <c r="E155" i="2" s="1"/>
  <c r="E156" i="2" s="1"/>
  <c r="E158" i="2" s="1"/>
  <c r="AF89" i="2"/>
  <c r="AG89" i="2" s="1"/>
  <c r="AH89" i="2" s="1"/>
  <c r="AI89" i="2" s="1"/>
  <c r="AR84" i="2"/>
  <c r="AF96" i="2"/>
  <c r="AG96" i="2" s="1"/>
  <c r="AH96" i="2" s="1"/>
  <c r="E64" i="1"/>
  <c r="T92" i="2"/>
  <c r="U89" i="2"/>
  <c r="E75" i="2"/>
  <c r="E76" i="2" s="1"/>
  <c r="C154" i="2"/>
  <c r="C155" i="2" s="1"/>
  <c r="C156" i="2" s="1"/>
  <c r="C158" i="2" s="1"/>
  <c r="F51" i="1"/>
  <c r="D50" i="1"/>
  <c r="F17" i="1"/>
  <c r="F20" i="1"/>
  <c r="G18" i="1"/>
  <c r="G19" i="1"/>
  <c r="F39" i="1"/>
  <c r="F8" i="21" s="1"/>
  <c r="F18" i="1"/>
  <c r="D53" i="10"/>
  <c r="D54" i="10" s="1"/>
  <c r="E32" i="10"/>
  <c r="D33" i="10"/>
  <c r="G24" i="10"/>
  <c r="G51" i="10" s="1"/>
  <c r="G100" i="11"/>
  <c r="G101" i="11" s="1"/>
  <c r="F102" i="11"/>
  <c r="A94" i="1"/>
  <c r="D15" i="22" l="1"/>
  <c r="E29" i="23"/>
  <c r="F29" i="23"/>
  <c r="G29" i="23"/>
  <c r="G12" i="23" s="1"/>
  <c r="G13" i="23" s="1"/>
  <c r="G16" i="23" s="1"/>
  <c r="G18" i="23" s="1"/>
  <c r="G26" i="23" s="1"/>
  <c r="F176" i="2"/>
  <c r="G176" i="2"/>
  <c r="G159" i="2" s="1"/>
  <c r="E176" i="2"/>
  <c r="E63" i="1"/>
  <c r="AG56" i="2"/>
  <c r="AF59" i="2"/>
  <c r="AG64" i="2"/>
  <c r="F62" i="1"/>
  <c r="AY63" i="2"/>
  <c r="BC63" i="2"/>
  <c r="BG63" i="2"/>
  <c r="AZ63" i="2"/>
  <c r="BD63" i="2"/>
  <c r="BH63" i="2"/>
  <c r="BE63" i="2"/>
  <c r="AR64" i="2"/>
  <c r="AR67" i="2" s="1"/>
  <c r="BF63" i="2"/>
  <c r="BA63" i="2"/>
  <c r="BI63" i="2"/>
  <c r="BB63" i="2"/>
  <c r="AX63" i="2"/>
  <c r="AR56" i="2"/>
  <c r="AF67" i="2"/>
  <c r="T5" i="2"/>
  <c r="AF98" i="2"/>
  <c r="AF99" i="2" s="1"/>
  <c r="AJ89" i="2"/>
  <c r="AK89" i="2" s="1"/>
  <c r="U97" i="2"/>
  <c r="U99" i="2"/>
  <c r="V96" i="2"/>
  <c r="AI96" i="2"/>
  <c r="AJ96" i="2" s="1"/>
  <c r="AK96" i="2" s="1"/>
  <c r="AL96" i="2" s="1"/>
  <c r="AM96" i="2" s="1"/>
  <c r="C160" i="2"/>
  <c r="C163" i="2" s="1"/>
  <c r="C165" i="2" s="1"/>
  <c r="U90" i="2"/>
  <c r="U92" i="2"/>
  <c r="V89" i="2"/>
  <c r="AF91" i="2"/>
  <c r="AF92" i="2" s="1"/>
  <c r="T4" i="2"/>
  <c r="AR96" i="2"/>
  <c r="AS96" i="2" s="1"/>
  <c r="AT96" i="2" s="1"/>
  <c r="AU96" i="2" s="1"/>
  <c r="AV96" i="2" s="1"/>
  <c r="AW96" i="2" s="1"/>
  <c r="AX96" i="2" s="1"/>
  <c r="AY96" i="2" s="1"/>
  <c r="AZ96" i="2" s="1"/>
  <c r="BA96" i="2" s="1"/>
  <c r="BB96" i="2" s="1"/>
  <c r="BC96" i="2" s="1"/>
  <c r="AR89" i="2"/>
  <c r="BD84" i="2"/>
  <c r="U59" i="2"/>
  <c r="G51" i="1"/>
  <c r="G20" i="1"/>
  <c r="G17" i="1"/>
  <c r="G39" i="1"/>
  <c r="G8" i="21" s="1"/>
  <c r="H51" i="1"/>
  <c r="E53" i="10"/>
  <c r="E54" i="10" s="1"/>
  <c r="F32" i="10"/>
  <c r="E33" i="10"/>
  <c r="A93" i="11"/>
  <c r="G102" i="11"/>
  <c r="H100" i="11"/>
  <c r="H101" i="11" s="1"/>
  <c r="V97" i="2" l="1"/>
  <c r="G62" i="1"/>
  <c r="AS64" i="2"/>
  <c r="BM63" i="2"/>
  <c r="BN63" i="2"/>
  <c r="BD64" i="2"/>
  <c r="BO63" i="2"/>
  <c r="BD56" i="2"/>
  <c r="BJ63" i="2"/>
  <c r="BK63" i="2"/>
  <c r="BL63" i="2"/>
  <c r="AH64" i="2"/>
  <c r="AG67" i="2"/>
  <c r="AF69" i="2"/>
  <c r="AG7" i="23" s="1"/>
  <c r="AS56" i="2"/>
  <c r="AR59" i="2"/>
  <c r="AH56" i="2"/>
  <c r="AG59" i="2"/>
  <c r="AN96" i="2"/>
  <c r="AO96" i="2" s="1"/>
  <c r="AP96" i="2" s="1"/>
  <c r="AQ96" i="2" s="1"/>
  <c r="AG98" i="2"/>
  <c r="AG99" i="2" s="1"/>
  <c r="U5" i="2"/>
  <c r="BD96" i="2"/>
  <c r="BD89" i="2"/>
  <c r="BE89" i="2" s="1"/>
  <c r="AL89" i="2"/>
  <c r="AM89" i="2" s="1"/>
  <c r="AS89" i="2"/>
  <c r="V90" i="2"/>
  <c r="W89" i="2"/>
  <c r="V92" i="2"/>
  <c r="V59" i="2"/>
  <c r="AF4" i="2"/>
  <c r="AR91" i="2"/>
  <c r="AR92" i="2" s="1"/>
  <c r="AG91" i="2"/>
  <c r="AG92" i="2" s="1"/>
  <c r="U4" i="2"/>
  <c r="C173" i="2"/>
  <c r="C175" i="2" s="1"/>
  <c r="V99" i="2"/>
  <c r="W96" i="2"/>
  <c r="AF5" i="2"/>
  <c r="AR98" i="2"/>
  <c r="AR99" i="2" s="1"/>
  <c r="H20" i="1"/>
  <c r="H17" i="1"/>
  <c r="H18" i="1"/>
  <c r="H19" i="1"/>
  <c r="H39" i="1"/>
  <c r="H8" i="21" s="1"/>
  <c r="F53" i="10"/>
  <c r="F54" i="10" s="1"/>
  <c r="G32" i="10"/>
  <c r="G53" i="10" s="1"/>
  <c r="F33" i="10"/>
  <c r="H102" i="11"/>
  <c r="I100" i="11"/>
  <c r="I101" i="11" s="1"/>
  <c r="D96" i="1"/>
  <c r="D4" i="1" s="1"/>
  <c r="G86" i="1"/>
  <c r="AR69" i="2" l="1"/>
  <c r="AS7" i="23"/>
  <c r="W97" i="2"/>
  <c r="AG69" i="2"/>
  <c r="AG154" i="2"/>
  <c r="AF71" i="2"/>
  <c r="AF73" i="2" s="1"/>
  <c r="H62" i="1"/>
  <c r="AT64" i="2"/>
  <c r="AS67" i="2"/>
  <c r="BE56" i="2"/>
  <c r="BD59" i="2"/>
  <c r="AI56" i="2"/>
  <c r="AH59" i="2"/>
  <c r="W90" i="2"/>
  <c r="AS154" i="2"/>
  <c r="AR71" i="2"/>
  <c r="AR73" i="2" s="1"/>
  <c r="AI64" i="2"/>
  <c r="AH67" i="2"/>
  <c r="AT56" i="2"/>
  <c r="AS59" i="2"/>
  <c r="BE64" i="2"/>
  <c r="BD67" i="2"/>
  <c r="BD91" i="2"/>
  <c r="BD92" i="2" s="1"/>
  <c r="BD4" i="2" s="1"/>
  <c r="AR4" i="2"/>
  <c r="BD98" i="2"/>
  <c r="BD99" i="2" s="1"/>
  <c r="BD5" i="2" s="1"/>
  <c r="AR5" i="2"/>
  <c r="BE96" i="2"/>
  <c r="BF96" i="2" s="1"/>
  <c r="AH91" i="2"/>
  <c r="AH92" i="2" s="1"/>
  <c r="V4" i="2"/>
  <c r="AT89" i="2"/>
  <c r="H106" i="2"/>
  <c r="H109" i="2" s="1"/>
  <c r="H6" i="2" s="1"/>
  <c r="I106" i="2"/>
  <c r="I109" i="2" s="1"/>
  <c r="I6" i="2" s="1"/>
  <c r="I8" i="2" s="1"/>
  <c r="J106" i="2"/>
  <c r="J109" i="2" s="1"/>
  <c r="J6" i="2" s="1"/>
  <c r="J8" i="2" s="1"/>
  <c r="K106" i="2"/>
  <c r="K109" i="2" s="1"/>
  <c r="K6" i="2" s="1"/>
  <c r="K8" i="2" s="1"/>
  <c r="L106" i="2"/>
  <c r="L109" i="2" s="1"/>
  <c r="L6" i="2" s="1"/>
  <c r="L8" i="2" s="1"/>
  <c r="M106" i="2"/>
  <c r="M109" i="2" s="1"/>
  <c r="M6" i="2" s="1"/>
  <c r="M8" i="2" s="1"/>
  <c r="N106" i="2"/>
  <c r="N109" i="2" s="1"/>
  <c r="N6" i="2" s="1"/>
  <c r="N8" i="2" s="1"/>
  <c r="O106" i="2"/>
  <c r="O109" i="2" s="1"/>
  <c r="O6" i="2" s="1"/>
  <c r="O8" i="2" s="1"/>
  <c r="P106" i="2"/>
  <c r="P109" i="2" s="1"/>
  <c r="P6" i="2" s="1"/>
  <c r="P8" i="2" s="1"/>
  <c r="Q106" i="2"/>
  <c r="Q109" i="2" s="1"/>
  <c r="Q6" i="2" s="1"/>
  <c r="Q8" i="2" s="1"/>
  <c r="R106" i="2"/>
  <c r="R109" i="2" s="1"/>
  <c r="R6" i="2" s="1"/>
  <c r="R8" i="2" s="1"/>
  <c r="S106" i="2"/>
  <c r="S109" i="2" s="1"/>
  <c r="S6" i="2" s="1"/>
  <c r="S8" i="2" s="1"/>
  <c r="T106" i="2"/>
  <c r="T109" i="2" s="1"/>
  <c r="T6" i="2" s="1"/>
  <c r="U106" i="2"/>
  <c r="U109" i="2" s="1"/>
  <c r="U6" i="2" s="1"/>
  <c r="U8" i="2" s="1"/>
  <c r="V106" i="2"/>
  <c r="V109" i="2" s="1"/>
  <c r="V6" i="2" s="1"/>
  <c r="W106" i="2"/>
  <c r="W109" i="2" s="1"/>
  <c r="W6" i="2" s="1"/>
  <c r="X106" i="2"/>
  <c r="X109" i="2" s="1"/>
  <c r="X6" i="2" s="1"/>
  <c r="Y106" i="2"/>
  <c r="Y109" i="2" s="1"/>
  <c r="Y6" i="2" s="1"/>
  <c r="Z106" i="2"/>
  <c r="Z109" i="2" s="1"/>
  <c r="Z6" i="2" s="1"/>
  <c r="AA106" i="2"/>
  <c r="AA109" i="2" s="1"/>
  <c r="AA6" i="2" s="1"/>
  <c r="AB106" i="2"/>
  <c r="AB109" i="2" s="1"/>
  <c r="AB6" i="2" s="1"/>
  <c r="AC106" i="2"/>
  <c r="AC109" i="2" s="1"/>
  <c r="AC6" i="2" s="1"/>
  <c r="AD106" i="2"/>
  <c r="AD109" i="2" s="1"/>
  <c r="AD6" i="2" s="1"/>
  <c r="AE106" i="2"/>
  <c r="AE109" i="2" s="1"/>
  <c r="AE6" i="2" s="1"/>
  <c r="W99" i="2"/>
  <c r="X96" i="2"/>
  <c r="W59" i="2"/>
  <c r="W92" i="2"/>
  <c r="X89" i="2"/>
  <c r="AS98" i="2"/>
  <c r="AS99" i="2" s="1"/>
  <c r="AG5" i="2"/>
  <c r="AS91" i="2"/>
  <c r="AS92" i="2" s="1"/>
  <c r="AG4" i="2"/>
  <c r="V5" i="2"/>
  <c r="AH98" i="2"/>
  <c r="AH99" i="2" s="1"/>
  <c r="AF8" i="2"/>
  <c r="AH6" i="23" s="1"/>
  <c r="AN89" i="2"/>
  <c r="BF89" i="2"/>
  <c r="H104" i="11"/>
  <c r="H107" i="11" s="1"/>
  <c r="H6" i="11" s="1"/>
  <c r="H8" i="11" s="1"/>
  <c r="G33" i="10"/>
  <c r="G54" i="10"/>
  <c r="C104" i="11"/>
  <c r="C107" i="11" s="1"/>
  <c r="C6" i="11" s="1"/>
  <c r="D104" i="11"/>
  <c r="D107" i="11" s="1"/>
  <c r="D6" i="11" s="1"/>
  <c r="E104" i="11"/>
  <c r="E107" i="11" s="1"/>
  <c r="E6" i="11" s="1"/>
  <c r="F104" i="11"/>
  <c r="F107" i="11" s="1"/>
  <c r="F6" i="11" s="1"/>
  <c r="G104" i="11"/>
  <c r="G107" i="11" s="1"/>
  <c r="G6" i="11" s="1"/>
  <c r="I102" i="11"/>
  <c r="J100" i="11"/>
  <c r="J101" i="11" s="1"/>
  <c r="I104" i="11"/>
  <c r="I107" i="11" s="1"/>
  <c r="I6" i="11" s="1"/>
  <c r="E103" i="1"/>
  <c r="F103" i="1" s="1"/>
  <c r="G103" i="1" s="1"/>
  <c r="H103" i="1" s="1"/>
  <c r="Q6" i="23" l="1"/>
  <c r="P6" i="23"/>
  <c r="V153" i="2" s="1"/>
  <c r="X97" i="2"/>
  <c r="W6" i="23"/>
  <c r="S6" i="23"/>
  <c r="Y153" i="2" s="1"/>
  <c r="O6" i="23"/>
  <c r="K6" i="23"/>
  <c r="Q153" i="2" s="1"/>
  <c r="U6" i="23"/>
  <c r="M6" i="23"/>
  <c r="T6" i="23"/>
  <c r="L6" i="23"/>
  <c r="R153" i="2" s="1"/>
  <c r="D6" i="22"/>
  <c r="R6" i="23"/>
  <c r="X153" i="2" s="1"/>
  <c r="N6" i="23"/>
  <c r="AH7" i="23"/>
  <c r="AH154" i="2" s="1"/>
  <c r="C6" i="22"/>
  <c r="C8" i="22" s="1"/>
  <c r="AG8" i="2"/>
  <c r="AU56" i="2"/>
  <c r="AT59" i="2"/>
  <c r="AH69" i="2"/>
  <c r="AI7" i="23" s="1"/>
  <c r="BD69" i="2"/>
  <c r="BE7" i="23" s="1"/>
  <c r="BF64" i="2"/>
  <c r="BE67" i="2"/>
  <c r="AJ64" i="2"/>
  <c r="AI67" i="2"/>
  <c r="AU64" i="2"/>
  <c r="AT67" i="2"/>
  <c r="AJ56" i="2"/>
  <c r="AI59" i="2"/>
  <c r="BF56" i="2"/>
  <c r="BE59" i="2"/>
  <c r="AS69" i="2"/>
  <c r="AT7" i="23" s="1"/>
  <c r="AG71" i="2"/>
  <c r="AG73" i="2" s="1"/>
  <c r="BE91" i="2"/>
  <c r="BE92" i="2" s="1"/>
  <c r="BE4" i="2" s="1"/>
  <c r="AS4" i="2"/>
  <c r="AS5" i="2"/>
  <c r="BE98" i="2"/>
  <c r="BE99" i="2" s="1"/>
  <c r="BE5" i="2" s="1"/>
  <c r="AI98" i="2"/>
  <c r="AI99" i="2" s="1"/>
  <c r="W5" i="2"/>
  <c r="AF75" i="2"/>
  <c r="AF76" i="2" s="1"/>
  <c r="AN153" i="2"/>
  <c r="AT98" i="2"/>
  <c r="AT99" i="2" s="1"/>
  <c r="AH5" i="2"/>
  <c r="X92" i="2"/>
  <c r="Y89" i="2"/>
  <c r="T8" i="2"/>
  <c r="H8" i="2"/>
  <c r="AU89" i="2"/>
  <c r="BG89" i="2"/>
  <c r="W4" i="2"/>
  <c r="AI91" i="2"/>
  <c r="AI92" i="2" s="1"/>
  <c r="X59" i="2"/>
  <c r="V8" i="2"/>
  <c r="BG96" i="2"/>
  <c r="BH96" i="2" s="1"/>
  <c r="BI96" i="2" s="1"/>
  <c r="BJ96" i="2" s="1"/>
  <c r="BK96" i="2" s="1"/>
  <c r="AR8" i="2"/>
  <c r="AT6" i="23" s="1"/>
  <c r="AO89" i="2"/>
  <c r="X90" i="2"/>
  <c r="Y96" i="2"/>
  <c r="Y97" i="2" s="1"/>
  <c r="X99" i="2"/>
  <c r="AT91" i="2"/>
  <c r="AT92" i="2" s="1"/>
  <c r="AH4" i="2"/>
  <c r="BD8" i="2"/>
  <c r="BF6" i="23" s="1"/>
  <c r="G8" i="11"/>
  <c r="I8" i="11"/>
  <c r="F8" i="11"/>
  <c r="J104" i="11"/>
  <c r="J107" i="11" s="1"/>
  <c r="J6" i="11" s="1"/>
  <c r="J102" i="11"/>
  <c r="K100" i="11"/>
  <c r="K101" i="11" s="1"/>
  <c r="O70" i="10"/>
  <c r="AH8" i="23" l="1"/>
  <c r="AH9" i="23" s="1"/>
  <c r="AH11" i="23" s="1"/>
  <c r="S153" i="2"/>
  <c r="T153" i="2"/>
  <c r="Z153" i="2"/>
  <c r="U153" i="2"/>
  <c r="AC153" i="2"/>
  <c r="V6" i="23"/>
  <c r="AB153" i="2" s="1"/>
  <c r="X6" i="23"/>
  <c r="AD153" i="2" s="1"/>
  <c r="AI6" i="23"/>
  <c r="AI8" i="23" s="1"/>
  <c r="AI9" i="23" s="1"/>
  <c r="AI11" i="23" s="1"/>
  <c r="AI13" i="23" s="1"/>
  <c r="AI16" i="23" s="1"/>
  <c r="AI18" i="23" s="1"/>
  <c r="AI26" i="23" s="1"/>
  <c r="AT8" i="23"/>
  <c r="AT9" i="23" s="1"/>
  <c r="AT11" i="23" s="1"/>
  <c r="J6" i="23"/>
  <c r="AA153" i="2"/>
  <c r="W153" i="2"/>
  <c r="L4" i="22"/>
  <c r="L6" i="22" s="1"/>
  <c r="L11" i="22" s="1"/>
  <c r="L12" i="22" s="1"/>
  <c r="W8" i="2"/>
  <c r="AT154" i="2"/>
  <c r="AH71" i="2"/>
  <c r="AH73" i="2" s="1"/>
  <c r="AH8" i="2"/>
  <c r="AJ6" i="23" s="1"/>
  <c r="AG75" i="2"/>
  <c r="AG76" i="2" s="1"/>
  <c r="AI154" i="2"/>
  <c r="BE69" i="2"/>
  <c r="BE71" i="2" s="1"/>
  <c r="Y90" i="2"/>
  <c r="BG56" i="2"/>
  <c r="BF59" i="2"/>
  <c r="AK64" i="2"/>
  <c r="AJ67" i="2"/>
  <c r="BE154" i="2"/>
  <c r="BD71" i="2"/>
  <c r="BD73" i="2" s="1"/>
  <c r="AT69" i="2"/>
  <c r="AT71" i="2" s="1"/>
  <c r="AS71" i="2"/>
  <c r="AS73" i="2" s="1"/>
  <c r="AI69" i="2"/>
  <c r="AV64" i="2"/>
  <c r="AU67" i="2"/>
  <c r="AV56" i="2"/>
  <c r="AU59" i="2"/>
  <c r="AK56" i="2"/>
  <c r="AJ59" i="2"/>
  <c r="BG64" i="2"/>
  <c r="BF67" i="2"/>
  <c r="AT4" i="2"/>
  <c r="BF91" i="2"/>
  <c r="BF92" i="2" s="1"/>
  <c r="BF4" i="2" s="1"/>
  <c r="AP153" i="2"/>
  <c r="AJ98" i="2"/>
  <c r="AJ99" i="2" s="1"/>
  <c r="X5" i="2"/>
  <c r="AU91" i="2"/>
  <c r="AU92" i="2" s="1"/>
  <c r="AI4" i="2"/>
  <c r="AV89" i="2"/>
  <c r="Y92" i="2"/>
  <c r="Z89" i="2"/>
  <c r="BL96" i="2"/>
  <c r="AJ91" i="2"/>
  <c r="AJ92" i="2" s="1"/>
  <c r="X4" i="2"/>
  <c r="BF98" i="2"/>
  <c r="BF99" i="2" s="1"/>
  <c r="BF5" i="2" s="1"/>
  <c r="AT5" i="2"/>
  <c r="Y99" i="2"/>
  <c r="Z96" i="2"/>
  <c r="BL153" i="2"/>
  <c r="AS8" i="2"/>
  <c r="AU6" i="23" s="1"/>
  <c r="AP89" i="2"/>
  <c r="AZ153" i="2"/>
  <c r="AR75" i="2"/>
  <c r="AR76" i="2" s="1"/>
  <c r="Y59" i="2"/>
  <c r="BH89" i="2"/>
  <c r="AI5" i="2"/>
  <c r="AU98" i="2"/>
  <c r="AU99" i="2" s="1"/>
  <c r="BE8" i="2"/>
  <c r="BG6" i="23" s="1"/>
  <c r="Q74" i="10"/>
  <c r="AC73" i="10" s="1"/>
  <c r="R74" i="10"/>
  <c r="AD73" i="10" s="1"/>
  <c r="P74" i="10"/>
  <c r="AB73" i="10" s="1"/>
  <c r="O74" i="10"/>
  <c r="S74" i="10"/>
  <c r="AE73" i="10" s="1"/>
  <c r="T74" i="10"/>
  <c r="AF73" i="10" s="1"/>
  <c r="U74" i="10"/>
  <c r="AG73" i="10" s="1"/>
  <c r="V74" i="10"/>
  <c r="AH73" i="10" s="1"/>
  <c r="W74" i="10"/>
  <c r="AI73" i="10" s="1"/>
  <c r="X74" i="10"/>
  <c r="AJ73" i="10" s="1"/>
  <c r="Y74" i="10"/>
  <c r="AK73" i="10" s="1"/>
  <c r="Z74" i="10"/>
  <c r="AL73" i="10" s="1"/>
  <c r="J8" i="11"/>
  <c r="K104" i="11"/>
  <c r="K107" i="11" s="1"/>
  <c r="K6" i="11" s="1"/>
  <c r="L100" i="11"/>
  <c r="L101" i="11" s="1"/>
  <c r="K102" i="11"/>
  <c r="E94" i="1"/>
  <c r="AU7" i="23" l="1"/>
  <c r="AU8" i="23" s="1"/>
  <c r="AU9" i="23" s="1"/>
  <c r="AU11" i="23" s="1"/>
  <c r="AU13" i="23" s="1"/>
  <c r="AU16" i="23" s="1"/>
  <c r="AU18" i="23" s="1"/>
  <c r="AU26" i="23" s="1"/>
  <c r="BF7" i="23"/>
  <c r="BF8" i="23" s="1"/>
  <c r="BF9" i="23" s="1"/>
  <c r="BF11" i="23" s="1"/>
  <c r="AO153" i="2"/>
  <c r="Y6" i="23"/>
  <c r="P153" i="2"/>
  <c r="AJ7" i="23"/>
  <c r="AJ8" i="23" s="1"/>
  <c r="AJ9" i="23" s="1"/>
  <c r="AJ11" i="23" s="1"/>
  <c r="AJ13" i="23" s="1"/>
  <c r="AJ16" i="23" s="1"/>
  <c r="AJ18" i="23" s="1"/>
  <c r="AJ26" i="23" s="1"/>
  <c r="AH75" i="2"/>
  <c r="AH76" i="2" s="1"/>
  <c r="Z90" i="2"/>
  <c r="BD75" i="2"/>
  <c r="BD76" i="2" s="1"/>
  <c r="BE73" i="2"/>
  <c r="AT73" i="2"/>
  <c r="AU69" i="2"/>
  <c r="AV7" i="23" s="1"/>
  <c r="AL64" i="2"/>
  <c r="AK67" i="2"/>
  <c r="BH56" i="2"/>
  <c r="BG59" i="2"/>
  <c r="AW56" i="2"/>
  <c r="AV59" i="2"/>
  <c r="AI71" i="2"/>
  <c r="AI73" i="2" s="1"/>
  <c r="BF69" i="2"/>
  <c r="BG7" i="23" s="1"/>
  <c r="BG8" i="23" s="1"/>
  <c r="BG9" i="23" s="1"/>
  <c r="BG11" i="23" s="1"/>
  <c r="BG13" i="23" s="1"/>
  <c r="BG16" i="23" s="1"/>
  <c r="BG18" i="23" s="1"/>
  <c r="BG26" i="23" s="1"/>
  <c r="AJ69" i="2"/>
  <c r="AK7" i="23" s="1"/>
  <c r="BF154" i="2"/>
  <c r="BH64" i="2"/>
  <c r="BG67" i="2"/>
  <c r="AL56" i="2"/>
  <c r="AK59" i="2"/>
  <c r="AW64" i="2"/>
  <c r="AV67" i="2"/>
  <c r="BG91" i="2"/>
  <c r="BG92" i="2" s="1"/>
  <c r="BG4" i="2" s="1"/>
  <c r="AU4" i="2"/>
  <c r="BE75" i="2"/>
  <c r="BE76" i="2" s="1"/>
  <c r="BM153" i="2"/>
  <c r="BI89" i="2"/>
  <c r="BJ89" i="2" s="1"/>
  <c r="BK89" i="2" s="1"/>
  <c r="Z59" i="2"/>
  <c r="Z99" i="2"/>
  <c r="AA96" i="2"/>
  <c r="AV91" i="2"/>
  <c r="AV92" i="2" s="1"/>
  <c r="AJ4" i="2"/>
  <c r="AI8" i="2"/>
  <c r="AK6" i="23" s="1"/>
  <c r="AT8" i="2"/>
  <c r="AV6" i="23" s="1"/>
  <c r="BG98" i="2"/>
  <c r="BG99" i="2" s="1"/>
  <c r="BG5" i="2" s="1"/>
  <c r="AU5" i="2"/>
  <c r="Y5" i="2"/>
  <c r="AK98" i="2"/>
  <c r="AK99" i="2" s="1"/>
  <c r="AA89" i="2"/>
  <c r="Z92" i="2"/>
  <c r="BM96" i="2"/>
  <c r="BN96" i="2" s="1"/>
  <c r="BO96" i="2" s="1"/>
  <c r="Y4" i="2"/>
  <c r="AK91" i="2"/>
  <c r="AK92" i="2" s="1"/>
  <c r="AW89" i="2"/>
  <c r="Z97" i="2"/>
  <c r="AQ89" i="2"/>
  <c r="BA153" i="2"/>
  <c r="AS75" i="2"/>
  <c r="AS76" i="2" s="1"/>
  <c r="X8" i="2"/>
  <c r="AV98" i="2"/>
  <c r="AV99" i="2" s="1"/>
  <c r="AJ5" i="2"/>
  <c r="BF8" i="2"/>
  <c r="BH6" i="23" s="1"/>
  <c r="AA73" i="10"/>
  <c r="D36" i="10"/>
  <c r="AA70" i="10"/>
  <c r="K8" i="11"/>
  <c r="F94" i="1"/>
  <c r="L104" i="11"/>
  <c r="L107" i="11" s="1"/>
  <c r="L6" i="11" s="1"/>
  <c r="M100" i="11"/>
  <c r="M101" i="11" s="1"/>
  <c r="L102" i="11"/>
  <c r="A98" i="1"/>
  <c r="D100" i="1"/>
  <c r="E100" i="1"/>
  <c r="F100" i="1"/>
  <c r="G100" i="1"/>
  <c r="H100" i="1"/>
  <c r="D49" i="1"/>
  <c r="AU154" i="2" l="1"/>
  <c r="AV8" i="23"/>
  <c r="AV9" i="23" s="1"/>
  <c r="AV11" i="23" s="1"/>
  <c r="AV13" i="23" s="1"/>
  <c r="AV16" i="23" s="1"/>
  <c r="AV18" i="23" s="1"/>
  <c r="AV26" i="23" s="1"/>
  <c r="Z6" i="23"/>
  <c r="AJ154" i="2"/>
  <c r="AK8" i="23"/>
  <c r="AK9" i="23" s="1"/>
  <c r="AK11" i="23" s="1"/>
  <c r="AV154" i="2"/>
  <c r="AE153" i="2"/>
  <c r="AJ71" i="2"/>
  <c r="AJ73" i="2" s="1"/>
  <c r="AA97" i="2"/>
  <c r="Y8" i="2"/>
  <c r="BG69" i="2"/>
  <c r="BG71" i="2" s="1"/>
  <c r="AK154" i="2"/>
  <c r="AX64" i="2"/>
  <c r="AW67" i="2"/>
  <c r="BI64" i="2"/>
  <c r="BH67" i="2"/>
  <c r="AX56" i="2"/>
  <c r="AW59" i="2"/>
  <c r="AM64" i="2"/>
  <c r="AL67" i="2"/>
  <c r="AM56" i="2"/>
  <c r="AL59" i="2"/>
  <c r="BF71" i="2"/>
  <c r="BF73" i="2" s="1"/>
  <c r="BI56" i="2"/>
  <c r="BH59" i="2"/>
  <c r="AU71" i="2"/>
  <c r="AU73" i="2" s="1"/>
  <c r="BG154" i="2"/>
  <c r="AV69" i="2"/>
  <c r="AV71" i="2" s="1"/>
  <c r="AK69" i="2"/>
  <c r="A99" i="11"/>
  <c r="BN153" i="2"/>
  <c r="AV4" i="2"/>
  <c r="BH91" i="2"/>
  <c r="BH92" i="2" s="1"/>
  <c r="BH4" i="2" s="1"/>
  <c r="AL91" i="2"/>
  <c r="AL92" i="2" s="1"/>
  <c r="Z4" i="2"/>
  <c r="AA59" i="2"/>
  <c r="AX89" i="2"/>
  <c r="AB89" i="2"/>
  <c r="AA92" i="2"/>
  <c r="AK5" i="2"/>
  <c r="AW98" i="2"/>
  <c r="AW99" i="2" s="1"/>
  <c r="BL89" i="2"/>
  <c r="BH98" i="2"/>
  <c r="BH99" i="2" s="1"/>
  <c r="BH5" i="2" s="1"/>
  <c r="AV5" i="2"/>
  <c r="AK4" i="2"/>
  <c r="AW91" i="2"/>
  <c r="AW92" i="2" s="1"/>
  <c r="AA90" i="2"/>
  <c r="BB153" i="2"/>
  <c r="AT75" i="2"/>
  <c r="AT76" i="2" s="1"/>
  <c r="AJ8" i="2"/>
  <c r="AL6" i="23" s="1"/>
  <c r="AB96" i="2"/>
  <c r="AA99" i="2"/>
  <c r="AU8" i="2"/>
  <c r="AW6" i="23" s="1"/>
  <c r="AQ153" i="2"/>
  <c r="AI75" i="2"/>
  <c r="AI76" i="2" s="1"/>
  <c r="AL98" i="2"/>
  <c r="AL99" i="2" s="1"/>
  <c r="Z5" i="2"/>
  <c r="BG8" i="2"/>
  <c r="BI6" i="23" s="1"/>
  <c r="H94" i="1"/>
  <c r="G94" i="1"/>
  <c r="AB74" i="10"/>
  <c r="AN73" i="10" s="1"/>
  <c r="AN74" i="10" s="1"/>
  <c r="AZ73" i="10" s="1"/>
  <c r="AC74" i="10"/>
  <c r="AO73" i="10" s="1"/>
  <c r="AO74" i="10" s="1"/>
  <c r="BA73" i="10" s="1"/>
  <c r="AD74" i="10"/>
  <c r="AP73" i="10" s="1"/>
  <c r="AP74" i="10" s="1"/>
  <c r="BB73" i="10" s="1"/>
  <c r="AE74" i="10"/>
  <c r="AQ73" i="10" s="1"/>
  <c r="AQ74" i="10" s="1"/>
  <c r="BC73" i="10" s="1"/>
  <c r="AF74" i="10"/>
  <c r="AR73" i="10" s="1"/>
  <c r="AR74" i="10" s="1"/>
  <c r="BD73" i="10" s="1"/>
  <c r="AG74" i="10"/>
  <c r="AS73" i="10" s="1"/>
  <c r="AS74" i="10" s="1"/>
  <c r="BE73" i="10" s="1"/>
  <c r="AH74" i="10"/>
  <c r="AT73" i="10" s="1"/>
  <c r="AT74" i="10" s="1"/>
  <c r="BF73" i="10" s="1"/>
  <c r="AI74" i="10"/>
  <c r="AU73" i="10" s="1"/>
  <c r="AU74" i="10" s="1"/>
  <c r="BG73" i="10" s="1"/>
  <c r="AJ74" i="10"/>
  <c r="AV73" i="10" s="1"/>
  <c r="AV74" i="10" s="1"/>
  <c r="BH73" i="10" s="1"/>
  <c r="AK74" i="10"/>
  <c r="AW73" i="10" s="1"/>
  <c r="AW74" i="10" s="1"/>
  <c r="BI73" i="10" s="1"/>
  <c r="AL74" i="10"/>
  <c r="AX73" i="10" s="1"/>
  <c r="AX74" i="10" s="1"/>
  <c r="BJ73" i="10" s="1"/>
  <c r="AA74" i="10"/>
  <c r="L8" i="11"/>
  <c r="M102" i="11"/>
  <c r="N100" i="11"/>
  <c r="N101" i="11" s="1"/>
  <c r="M104" i="11"/>
  <c r="M107" i="11" s="1"/>
  <c r="M6" i="11" s="1"/>
  <c r="BH7" i="23" l="1"/>
  <c r="BH8" i="23" s="1"/>
  <c r="BH9" i="23" s="1"/>
  <c r="BH11" i="23" s="1"/>
  <c r="BH13" i="23" s="1"/>
  <c r="BH16" i="23" s="1"/>
  <c r="BH18" i="23" s="1"/>
  <c r="BH26" i="23" s="1"/>
  <c r="AW7" i="23"/>
  <c r="AW8" i="23" s="1"/>
  <c r="AW9" i="23" s="1"/>
  <c r="AW11" i="23" s="1"/>
  <c r="AA6" i="23"/>
  <c r="AG153" i="2" s="1"/>
  <c r="AL7" i="23"/>
  <c r="AL154" i="2" s="1"/>
  <c r="AF153" i="2"/>
  <c r="BG73" i="2"/>
  <c r="BH154" i="2"/>
  <c r="BF75" i="2"/>
  <c r="BF76" i="2" s="1"/>
  <c r="AK8" i="2"/>
  <c r="AW69" i="2"/>
  <c r="AW71" i="2" s="1"/>
  <c r="BH69" i="2"/>
  <c r="BI7" i="23" s="1"/>
  <c r="BI8" i="23" s="1"/>
  <c r="BI9" i="23" s="1"/>
  <c r="BI11" i="23" s="1"/>
  <c r="AK71" i="2"/>
  <c r="AK73" i="2" s="1"/>
  <c r="AW154" i="2"/>
  <c r="AV73" i="2"/>
  <c r="BJ56" i="2"/>
  <c r="BI59" i="2"/>
  <c r="AL69" i="2"/>
  <c r="AL71" i="2" s="1"/>
  <c r="AY56" i="2"/>
  <c r="AX59" i="2"/>
  <c r="BJ64" i="2"/>
  <c r="BI67" i="2"/>
  <c r="AN56" i="2"/>
  <c r="AM59" i="2"/>
  <c r="AB90" i="2"/>
  <c r="AN64" i="2"/>
  <c r="AM67" i="2"/>
  <c r="AY64" i="2"/>
  <c r="AX67" i="2"/>
  <c r="AW4" i="2"/>
  <c r="BI91" i="2"/>
  <c r="BI92" i="2" s="1"/>
  <c r="BI4" i="2" s="1"/>
  <c r="AA5" i="2"/>
  <c r="AM98" i="2"/>
  <c r="AM99" i="2" s="1"/>
  <c r="AA4" i="2"/>
  <c r="AM91" i="2"/>
  <c r="AM92" i="2" s="1"/>
  <c r="AB59" i="2"/>
  <c r="AX91" i="2"/>
  <c r="AX92" i="2" s="1"/>
  <c r="AL4" i="2"/>
  <c r="AV8" i="2"/>
  <c r="AX6" i="23" s="1"/>
  <c r="AX98" i="2"/>
  <c r="AX99" i="2" s="1"/>
  <c r="AL5" i="2"/>
  <c r="AB99" i="2"/>
  <c r="AC96" i="2"/>
  <c r="AC89" i="2"/>
  <c r="AB92" i="2"/>
  <c r="AW5" i="2"/>
  <c r="BI98" i="2"/>
  <c r="BI99" i="2" s="1"/>
  <c r="BI5" i="2" s="1"/>
  <c r="BO153" i="2"/>
  <c r="BG75" i="2"/>
  <c r="BG76" i="2" s="1"/>
  <c r="AU75" i="2"/>
  <c r="AU76" i="2" s="1"/>
  <c r="BC153" i="2"/>
  <c r="AR153" i="2"/>
  <c r="AJ75" i="2"/>
  <c r="AJ76" i="2" s="1"/>
  <c r="BM89" i="2"/>
  <c r="BN89" i="2" s="1"/>
  <c r="AY89" i="2"/>
  <c r="AZ89" i="2" s="1"/>
  <c r="Z8" i="2"/>
  <c r="BH8" i="2"/>
  <c r="BJ6" i="23" s="1"/>
  <c r="AB97" i="2"/>
  <c r="AY70" i="10"/>
  <c r="BH74" i="10" s="1"/>
  <c r="AM73" i="10"/>
  <c r="AM74" i="10" s="1"/>
  <c r="E36" i="10"/>
  <c r="M8" i="11"/>
  <c r="N104" i="11"/>
  <c r="N107" i="11" s="1"/>
  <c r="N6" i="11" s="1"/>
  <c r="O100" i="11"/>
  <c r="O101" i="11" s="1"/>
  <c r="N102" i="11"/>
  <c r="AC97" i="2" l="1"/>
  <c r="AM7" i="23"/>
  <c r="AM154" i="2" s="1"/>
  <c r="AL8" i="23"/>
  <c r="AL9" i="23" s="1"/>
  <c r="AL11" i="23" s="1"/>
  <c r="AL13" i="23" s="1"/>
  <c r="AL16" i="23" s="1"/>
  <c r="AL18" i="23" s="1"/>
  <c r="AL26" i="23" s="1"/>
  <c r="AM6" i="23"/>
  <c r="AB6" i="23"/>
  <c r="AH153" i="2" s="1"/>
  <c r="AH155" i="2" s="1"/>
  <c r="AH156" i="2" s="1"/>
  <c r="AH158" i="2" s="1"/>
  <c r="BI154" i="2"/>
  <c r="AX7" i="23"/>
  <c r="AX8" i="23" s="1"/>
  <c r="AX9" i="23" s="1"/>
  <c r="AX11" i="23" s="1"/>
  <c r="AX13" i="23" s="1"/>
  <c r="AX16" i="23" s="1"/>
  <c r="AX18" i="23" s="1"/>
  <c r="AX26" i="23" s="1"/>
  <c r="AK75" i="2"/>
  <c r="AK76" i="2" s="1"/>
  <c r="AW73" i="2"/>
  <c r="BI69" i="2"/>
  <c r="BI71" i="2" s="1"/>
  <c r="AM69" i="2"/>
  <c r="AN7" i="23" s="1"/>
  <c r="AL73" i="2"/>
  <c r="BK64" i="2"/>
  <c r="BJ67" i="2"/>
  <c r="AZ56" i="2"/>
  <c r="AY59" i="2"/>
  <c r="BK56" i="2"/>
  <c r="BJ59" i="2"/>
  <c r="AA8" i="2"/>
  <c r="AO64" i="2"/>
  <c r="AN67" i="2"/>
  <c r="AO56" i="2"/>
  <c r="AN59" i="2"/>
  <c r="BH71" i="2"/>
  <c r="BH73" i="2" s="1"/>
  <c r="AZ64" i="2"/>
  <c r="AY67" i="2"/>
  <c r="AX69" i="2"/>
  <c r="AY7" i="23" s="1"/>
  <c r="AD89" i="2"/>
  <c r="AC92" i="2"/>
  <c r="AL8" i="2"/>
  <c r="AN6" i="23" s="1"/>
  <c r="AY98" i="2"/>
  <c r="AY99" i="2" s="1"/>
  <c r="AM5" i="2"/>
  <c r="BA89" i="2"/>
  <c r="BJ91" i="2"/>
  <c r="BJ92" i="2" s="1"/>
  <c r="BJ4" i="2" s="1"/>
  <c r="AX4" i="2"/>
  <c r="AC59" i="2"/>
  <c r="BO89" i="2"/>
  <c r="AD96" i="2"/>
  <c r="AD97" i="2" s="1"/>
  <c r="AC99" i="2"/>
  <c r="BI8" i="2"/>
  <c r="BK6" i="23" s="1"/>
  <c r="AB4" i="2"/>
  <c r="AN91" i="2"/>
  <c r="AN92" i="2" s="1"/>
  <c r="AN98" i="2"/>
  <c r="AN99" i="2" s="1"/>
  <c r="AB5" i="2"/>
  <c r="AX5" i="2"/>
  <c r="BJ98" i="2"/>
  <c r="BJ99" i="2" s="1"/>
  <c r="BJ5" i="2" s="1"/>
  <c r="AV75" i="2"/>
  <c r="AV76" i="2" s="1"/>
  <c r="BD153" i="2"/>
  <c r="AY91" i="2"/>
  <c r="AY92" i="2" s="1"/>
  <c r="AM4" i="2"/>
  <c r="AC90" i="2"/>
  <c r="AW8" i="2"/>
  <c r="AY6" i="23" s="1"/>
  <c r="BC74" i="10"/>
  <c r="H14" i="1"/>
  <c r="H7" i="21" s="1"/>
  <c r="BG74" i="10"/>
  <c r="BI74" i="10"/>
  <c r="BD74" i="10"/>
  <c r="BB74" i="10"/>
  <c r="AZ74" i="10"/>
  <c r="BJ74" i="10"/>
  <c r="BF74" i="10"/>
  <c r="BE74" i="10"/>
  <c r="BA74" i="10"/>
  <c r="AY73" i="10"/>
  <c r="AY74" i="10" s="1"/>
  <c r="F36" i="10"/>
  <c r="N8" i="11"/>
  <c r="O102" i="11"/>
  <c r="O104" i="11"/>
  <c r="P100" i="11"/>
  <c r="P101" i="11" s="1"/>
  <c r="AM8" i="23" l="1"/>
  <c r="AM9" i="23" s="1"/>
  <c r="AM11" i="23" s="1"/>
  <c r="AM13" i="23" s="1"/>
  <c r="AM16" i="23" s="1"/>
  <c r="AM18" i="23" s="1"/>
  <c r="AM26" i="23" s="1"/>
  <c r="AX154" i="2"/>
  <c r="AN8" i="23"/>
  <c r="AN9" i="23" s="1"/>
  <c r="AN11" i="23" s="1"/>
  <c r="AS153" i="2"/>
  <c r="BJ7" i="23"/>
  <c r="BJ8" i="23" s="1"/>
  <c r="BJ9" i="23" s="1"/>
  <c r="BJ11" i="23" s="1"/>
  <c r="BJ13" i="23" s="1"/>
  <c r="BJ16" i="23" s="1"/>
  <c r="BJ18" i="23" s="1"/>
  <c r="BJ26" i="23" s="1"/>
  <c r="AY8" i="23"/>
  <c r="AY9" i="23" s="1"/>
  <c r="AY11" i="23" s="1"/>
  <c r="AY13" i="23" s="1"/>
  <c r="AY16" i="23" s="1"/>
  <c r="AY18" i="23" s="1"/>
  <c r="AY26" i="23" s="1"/>
  <c r="AC6" i="23"/>
  <c r="AI153" i="2" s="1"/>
  <c r="AI155" i="2" s="1"/>
  <c r="AI156" i="2" s="1"/>
  <c r="AI158" i="2" s="1"/>
  <c r="AN154" i="2"/>
  <c r="AD90" i="2"/>
  <c r="AM8" i="2"/>
  <c r="BI73" i="2"/>
  <c r="BH75" i="2"/>
  <c r="BH76" i="2" s="1"/>
  <c r="AX71" i="2"/>
  <c r="AX73" i="2" s="1"/>
  <c r="AP64" i="2"/>
  <c r="AO67" i="2"/>
  <c r="BJ69" i="2"/>
  <c r="BK7" i="23" s="1"/>
  <c r="BK8" i="23" s="1"/>
  <c r="BK9" i="23" s="1"/>
  <c r="BK11" i="23" s="1"/>
  <c r="BK13" i="23" s="1"/>
  <c r="BK16" i="23" s="1"/>
  <c r="BK18" i="23" s="1"/>
  <c r="BK26" i="23" s="1"/>
  <c r="BL56" i="2"/>
  <c r="BK59" i="2"/>
  <c r="BL64" i="2"/>
  <c r="BK67" i="2"/>
  <c r="BA64" i="2"/>
  <c r="AZ67" i="2"/>
  <c r="AY69" i="2"/>
  <c r="AY71" i="2" s="1"/>
  <c r="AY154" i="2"/>
  <c r="AP56" i="2"/>
  <c r="AO59" i="2"/>
  <c r="AN69" i="2"/>
  <c r="AN71" i="2" s="1"/>
  <c r="BA56" i="2"/>
  <c r="AZ59" i="2"/>
  <c r="AM71" i="2"/>
  <c r="AM73" i="2" s="1"/>
  <c r="BK98" i="2"/>
  <c r="BK99" i="2" s="1"/>
  <c r="BK5" i="2" s="1"/>
  <c r="AY5" i="2"/>
  <c r="AD92" i="2"/>
  <c r="AE89" i="2"/>
  <c r="AE92" i="2" s="1"/>
  <c r="AZ91" i="2"/>
  <c r="AZ92" i="2" s="1"/>
  <c r="AN4" i="2"/>
  <c r="BI75" i="2"/>
  <c r="BI76" i="2" s="1"/>
  <c r="AD59" i="2"/>
  <c r="AX8" i="2"/>
  <c r="AZ6" i="23" s="1"/>
  <c r="BB89" i="2"/>
  <c r="BC89" i="2" s="1"/>
  <c r="AB8" i="2"/>
  <c r="AO98" i="2"/>
  <c r="AO99" i="2" s="1"/>
  <c r="AC5" i="2"/>
  <c r="BJ8" i="2"/>
  <c r="BL6" i="23" s="1"/>
  <c r="AT153" i="2"/>
  <c r="AT155" i="2" s="1"/>
  <c r="AT156" i="2" s="1"/>
  <c r="AT158" i="2" s="1"/>
  <c r="AL75" i="2"/>
  <c r="AL76" i="2" s="1"/>
  <c r="BK91" i="2"/>
  <c r="BK92" i="2" s="1"/>
  <c r="BK4" i="2" s="1"/>
  <c r="AY4" i="2"/>
  <c r="AN5" i="2"/>
  <c r="AZ98" i="2"/>
  <c r="AZ99" i="2" s="1"/>
  <c r="AW75" i="2"/>
  <c r="AW76" i="2" s="1"/>
  <c r="BE153" i="2"/>
  <c r="AE96" i="2"/>
  <c r="AE99" i="2" s="1"/>
  <c r="AD99" i="2"/>
  <c r="AC4" i="2"/>
  <c r="AO91" i="2"/>
  <c r="AO92" i="2" s="1"/>
  <c r="G36" i="10"/>
  <c r="P104" i="11"/>
  <c r="P107" i="11" s="1"/>
  <c r="P6" i="11" s="1"/>
  <c r="P102" i="11"/>
  <c r="Q100" i="11"/>
  <c r="Q101" i="11" s="1"/>
  <c r="O107" i="11"/>
  <c r="O6" i="11" s="1"/>
  <c r="BJ154" i="2" l="1"/>
  <c r="AD6" i="23"/>
  <c r="AJ153" i="2" s="1"/>
  <c r="AJ155" i="2" s="1"/>
  <c r="AJ156" i="2" s="1"/>
  <c r="AJ158" i="2" s="1"/>
  <c r="AO6" i="23"/>
  <c r="BK154" i="2"/>
  <c r="AE90" i="2"/>
  <c r="AF90" i="2" s="1"/>
  <c r="AG90" i="2" s="1"/>
  <c r="AH90" i="2" s="1"/>
  <c r="AI90" i="2" s="1"/>
  <c r="AJ90" i="2" s="1"/>
  <c r="AK90" i="2" s="1"/>
  <c r="AL90" i="2" s="1"/>
  <c r="AM90" i="2" s="1"/>
  <c r="AN90" i="2" s="1"/>
  <c r="AO90" i="2" s="1"/>
  <c r="AP90" i="2" s="1"/>
  <c r="AQ90" i="2" s="1"/>
  <c r="AR90" i="2" s="1"/>
  <c r="AS90" i="2" s="1"/>
  <c r="AT90" i="2" s="1"/>
  <c r="AU90" i="2" s="1"/>
  <c r="AV90" i="2" s="1"/>
  <c r="AW90" i="2" s="1"/>
  <c r="AX90" i="2" s="1"/>
  <c r="AY90" i="2" s="1"/>
  <c r="AZ90" i="2" s="1"/>
  <c r="BA90" i="2" s="1"/>
  <c r="AO7" i="23"/>
  <c r="AZ7" i="23"/>
  <c r="AZ8" i="23" s="1"/>
  <c r="AZ9" i="23" s="1"/>
  <c r="AZ11" i="23" s="1"/>
  <c r="AM75" i="2"/>
  <c r="AM76" i="2" s="1"/>
  <c r="AZ69" i="2"/>
  <c r="AZ71" i="2" s="1"/>
  <c r="AQ56" i="2"/>
  <c r="AP59" i="2"/>
  <c r="BB64" i="2"/>
  <c r="BA67" i="2"/>
  <c r="BM56" i="2"/>
  <c r="BL59" i="2"/>
  <c r="AQ64" i="2"/>
  <c r="AP67" i="2"/>
  <c r="AC8" i="2"/>
  <c r="AY8" i="2"/>
  <c r="AN8" i="2"/>
  <c r="BB56" i="2"/>
  <c r="BA59" i="2"/>
  <c r="AO154" i="2"/>
  <c r="AO155" i="2" s="1"/>
  <c r="AO156" i="2" s="1"/>
  <c r="AO158" i="2" s="1"/>
  <c r="BJ71" i="2"/>
  <c r="BJ73" i="2" s="1"/>
  <c r="BK8" i="2"/>
  <c r="BM6" i="23" s="1"/>
  <c r="AN73" i="2"/>
  <c r="BM64" i="2"/>
  <c r="BL67" i="2"/>
  <c r="AO69" i="2"/>
  <c r="AO71" i="2" s="1"/>
  <c r="BK69" i="2"/>
  <c r="BK71" i="2" s="1"/>
  <c r="AY73" i="2"/>
  <c r="BA91" i="2"/>
  <c r="BA92" i="2" s="1"/>
  <c r="AO4" i="2"/>
  <c r="AQ98" i="2"/>
  <c r="AQ99" i="2" s="1"/>
  <c r="AE5" i="2"/>
  <c r="BJ75" i="2"/>
  <c r="BJ76" i="2" s="1"/>
  <c r="AE59" i="2"/>
  <c r="E55" i="1"/>
  <c r="BL91" i="2"/>
  <c r="BL92" i="2" s="1"/>
  <c r="BL4" i="2" s="1"/>
  <c r="AZ4" i="2"/>
  <c r="AP98" i="2"/>
  <c r="AP99" i="2" s="1"/>
  <c r="AD5" i="2"/>
  <c r="AZ5" i="2"/>
  <c r="BL98" i="2"/>
  <c r="BL99" i="2" s="1"/>
  <c r="BL5" i="2" s="1"/>
  <c r="AP91" i="2"/>
  <c r="AP92" i="2" s="1"/>
  <c r="AD4" i="2"/>
  <c r="BB90" i="2"/>
  <c r="BC90" i="2" s="1"/>
  <c r="BD90" i="2" s="1"/>
  <c r="BE90" i="2" s="1"/>
  <c r="BF90" i="2" s="1"/>
  <c r="BG90" i="2" s="1"/>
  <c r="BH90" i="2" s="1"/>
  <c r="BI90" i="2" s="1"/>
  <c r="BJ90" i="2" s="1"/>
  <c r="BK90" i="2" s="1"/>
  <c r="BL90" i="2" s="1"/>
  <c r="BM90" i="2" s="1"/>
  <c r="BN90" i="2" s="1"/>
  <c r="BO90" i="2" s="1"/>
  <c r="AN155" i="2"/>
  <c r="AN156" i="2" s="1"/>
  <c r="AN158" i="2" s="1"/>
  <c r="AO5" i="2"/>
  <c r="BA98" i="2"/>
  <c r="BA99" i="2" s="1"/>
  <c r="AX75" i="2"/>
  <c r="AX76" i="2" s="1"/>
  <c r="BF153" i="2"/>
  <c r="BF155" i="2" s="1"/>
  <c r="BF156" i="2" s="1"/>
  <c r="BF158" i="2" s="1"/>
  <c r="AE4" i="2"/>
  <c r="AQ91" i="2"/>
  <c r="AQ92" i="2" s="1"/>
  <c r="AE97" i="2"/>
  <c r="AF97" i="2" s="1"/>
  <c r="AG97" i="2" s="1"/>
  <c r="AH97" i="2" s="1"/>
  <c r="AI97" i="2" s="1"/>
  <c r="AJ97" i="2" s="1"/>
  <c r="AK97" i="2" s="1"/>
  <c r="AL97" i="2" s="1"/>
  <c r="AM97" i="2" s="1"/>
  <c r="AN97" i="2" s="1"/>
  <c r="AO97" i="2" s="1"/>
  <c r="AP97" i="2" s="1"/>
  <c r="AQ97" i="2" s="1"/>
  <c r="AR97" i="2" s="1"/>
  <c r="AS97" i="2" s="1"/>
  <c r="AT97" i="2" s="1"/>
  <c r="AU97" i="2" s="1"/>
  <c r="AV97" i="2" s="1"/>
  <c r="AW97" i="2" s="1"/>
  <c r="AX97" i="2" s="1"/>
  <c r="AY97" i="2" s="1"/>
  <c r="AZ97" i="2" s="1"/>
  <c r="BA97" i="2" s="1"/>
  <c r="BB97" i="2" s="1"/>
  <c r="BC97" i="2" s="1"/>
  <c r="BD97" i="2" s="1"/>
  <c r="BE97" i="2" s="1"/>
  <c r="BF97" i="2" s="1"/>
  <c r="BG97" i="2" s="1"/>
  <c r="BH97" i="2" s="1"/>
  <c r="BI97" i="2" s="1"/>
  <c r="BJ97" i="2" s="1"/>
  <c r="BK97" i="2" s="1"/>
  <c r="BL97" i="2" s="1"/>
  <c r="BM97" i="2" s="1"/>
  <c r="BN97" i="2" s="1"/>
  <c r="BO97" i="2" s="1"/>
  <c r="D95" i="1"/>
  <c r="O8" i="11"/>
  <c r="P8" i="11"/>
  <c r="C99" i="1"/>
  <c r="Q104" i="11"/>
  <c r="Q102" i="11"/>
  <c r="C98" i="1" s="1"/>
  <c r="H119" i="1"/>
  <c r="G119" i="1"/>
  <c r="F119" i="1"/>
  <c r="E119" i="1"/>
  <c r="D119" i="1"/>
  <c r="A111" i="1"/>
  <c r="B109" i="1"/>
  <c r="H108" i="1"/>
  <c r="G108" i="1"/>
  <c r="F108" i="1"/>
  <c r="E108" i="1"/>
  <c r="D108" i="1"/>
  <c r="F107" i="1"/>
  <c r="E107" i="1"/>
  <c r="D107" i="1"/>
  <c r="F106" i="1"/>
  <c r="E106" i="1"/>
  <c r="D106" i="1"/>
  <c r="A106" i="1"/>
  <c r="B104" i="1"/>
  <c r="B92" i="1"/>
  <c r="D89" i="1"/>
  <c r="A89" i="1"/>
  <c r="AO8" i="23" l="1"/>
  <c r="AO9" i="23" s="1"/>
  <c r="AO11" i="23" s="1"/>
  <c r="AO13" i="23" s="1"/>
  <c r="AO16" i="23" s="1"/>
  <c r="AO18" i="23" s="1"/>
  <c r="AO26" i="23" s="1"/>
  <c r="AP7" i="23"/>
  <c r="AE6" i="23"/>
  <c r="AK153" i="2" s="1"/>
  <c r="AK155" i="2" s="1"/>
  <c r="AK156" i="2" s="1"/>
  <c r="AK158" i="2" s="1"/>
  <c r="AU153" i="2"/>
  <c r="AU155" i="2" s="1"/>
  <c r="AU156" i="2" s="1"/>
  <c r="AU158" i="2" s="1"/>
  <c r="BL7" i="23"/>
  <c r="BL8" i="23" s="1"/>
  <c r="BL9" i="23" s="1"/>
  <c r="BL11" i="23" s="1"/>
  <c r="AY75" i="2"/>
  <c r="AY76" i="2" s="1"/>
  <c r="BA6" i="23"/>
  <c r="BG153" i="2" s="1"/>
  <c r="BG155" i="2" s="1"/>
  <c r="BG156" i="2" s="1"/>
  <c r="BG158" i="2" s="1"/>
  <c r="AP6" i="23"/>
  <c r="AP8" i="23" s="1"/>
  <c r="AP9" i="23" s="1"/>
  <c r="AP11" i="23" s="1"/>
  <c r="AP13" i="23" s="1"/>
  <c r="AP16" i="23" s="1"/>
  <c r="AP18" i="23" s="1"/>
  <c r="AP26" i="23" s="1"/>
  <c r="AZ154" i="2"/>
  <c r="AZ155" i="2" s="1"/>
  <c r="AZ156" i="2" s="1"/>
  <c r="AZ158" i="2" s="1"/>
  <c r="BA7" i="23"/>
  <c r="BK75" i="2"/>
  <c r="BK76" i="2" s="1"/>
  <c r="AN75" i="2"/>
  <c r="AN76" i="2" s="1"/>
  <c r="AZ73" i="2"/>
  <c r="BA154" i="2"/>
  <c r="BA155" i="2" s="1"/>
  <c r="BA156" i="2" s="1"/>
  <c r="BA158" i="2" s="1"/>
  <c r="AP154" i="2"/>
  <c r="AP155" i="2" s="1"/>
  <c r="AP156" i="2" s="1"/>
  <c r="AP158" i="2" s="1"/>
  <c r="AO73" i="2"/>
  <c r="AE8" i="2"/>
  <c r="AP69" i="2"/>
  <c r="AP71" i="2" s="1"/>
  <c r="BL154" i="2"/>
  <c r="BL155" i="2" s="1"/>
  <c r="BL156" i="2" s="1"/>
  <c r="BL158" i="2" s="1"/>
  <c r="BL69" i="2"/>
  <c r="BL71" i="2" s="1"/>
  <c r="BN64" i="2"/>
  <c r="BM67" i="2"/>
  <c r="BK73" i="2"/>
  <c r="AQ67" i="2"/>
  <c r="F63" i="1"/>
  <c r="BN56" i="2"/>
  <c r="BM59" i="2"/>
  <c r="AQ59" i="2"/>
  <c r="F55" i="1"/>
  <c r="AD8" i="2"/>
  <c r="BA69" i="2"/>
  <c r="BA71" i="2" s="1"/>
  <c r="BC64" i="2"/>
  <c r="BB67" i="2"/>
  <c r="BC56" i="2"/>
  <c r="BC59" i="2" s="1"/>
  <c r="BB59" i="2"/>
  <c r="AP4" i="2"/>
  <c r="BB91" i="2"/>
  <c r="BB92" i="2" s="1"/>
  <c r="AZ8" i="2"/>
  <c r="BB6" i="23" s="1"/>
  <c r="B107" i="11"/>
  <c r="A109" i="11"/>
  <c r="B112" i="11"/>
  <c r="AQ4" i="2"/>
  <c r="BC91" i="2"/>
  <c r="BC92" i="2" s="1"/>
  <c r="BM98" i="2"/>
  <c r="BM99" i="2" s="1"/>
  <c r="BM5" i="2" s="1"/>
  <c r="BA5" i="2"/>
  <c r="AG155" i="2"/>
  <c r="AG156" i="2" s="1"/>
  <c r="AG158" i="2" s="1"/>
  <c r="AO8" i="2"/>
  <c r="AQ6" i="23" s="1"/>
  <c r="BL8" i="2"/>
  <c r="BN6" i="23" s="1"/>
  <c r="AP5" i="2"/>
  <c r="BB98" i="2"/>
  <c r="BB99" i="2" s="1"/>
  <c r="BC98" i="2"/>
  <c r="BC99" i="2" s="1"/>
  <c r="AQ5" i="2"/>
  <c r="BM91" i="2"/>
  <c r="BM92" i="2" s="1"/>
  <c r="BM4" i="2" s="1"/>
  <c r="BA4" i="2"/>
  <c r="B91" i="11"/>
  <c r="A85" i="11"/>
  <c r="Q107" i="11"/>
  <c r="Q6" i="11" s="1"/>
  <c r="C101" i="1"/>
  <c r="O62" i="10"/>
  <c r="O65" i="10" s="1"/>
  <c r="E109" i="1"/>
  <c r="E6" i="1" s="1"/>
  <c r="F109" i="1"/>
  <c r="F6" i="1" s="1"/>
  <c r="D109" i="1"/>
  <c r="D6" i="1" s="1"/>
  <c r="AG6" i="23" l="1"/>
  <c r="AG8" i="23" s="1"/>
  <c r="AG9" i="23" s="1"/>
  <c r="AG11" i="23" s="1"/>
  <c r="AG13" i="23" s="1"/>
  <c r="AG16" i="23" s="1"/>
  <c r="AG18" i="23" s="1"/>
  <c r="AG26" i="23" s="1"/>
  <c r="BA73" i="2"/>
  <c r="BB7" i="23"/>
  <c r="BB154" i="2" s="1"/>
  <c r="AL153" i="2"/>
  <c r="AL155" i="2" s="1"/>
  <c r="AL156" i="2" s="1"/>
  <c r="AL158" i="2" s="1"/>
  <c r="AF6" i="23"/>
  <c r="AV153" i="2"/>
  <c r="AV155" i="2" s="1"/>
  <c r="AV156" i="2" s="1"/>
  <c r="AV158" i="2" s="1"/>
  <c r="BM7" i="23"/>
  <c r="BM8" i="23" s="1"/>
  <c r="BM9" i="23" s="1"/>
  <c r="BM11" i="23" s="1"/>
  <c r="BM13" i="23" s="1"/>
  <c r="BM16" i="23" s="1"/>
  <c r="BM18" i="23" s="1"/>
  <c r="BM26" i="23" s="1"/>
  <c r="AQ7" i="23"/>
  <c r="AQ8" i="23" s="1"/>
  <c r="AQ9" i="23" s="1"/>
  <c r="AQ11" i="23" s="1"/>
  <c r="BA8" i="23"/>
  <c r="BA9" i="23" s="1"/>
  <c r="BA11" i="23" s="1"/>
  <c r="BA13" i="23" s="1"/>
  <c r="BA16" i="23" s="1"/>
  <c r="BA18" i="23" s="1"/>
  <c r="BA26" i="23" s="1"/>
  <c r="AP73" i="2"/>
  <c r="BA8" i="2"/>
  <c r="BL73" i="2"/>
  <c r="BB69" i="2"/>
  <c r="BB71" i="2" s="1"/>
  <c r="BB73" i="2" s="1"/>
  <c r="BC67" i="2"/>
  <c r="BC69" i="2" s="1"/>
  <c r="BC71" i="2" s="1"/>
  <c r="G63" i="1"/>
  <c r="AQ69" i="2"/>
  <c r="AQ71" i="2" s="1"/>
  <c r="BO56" i="2"/>
  <c r="BN59" i="2"/>
  <c r="BM69" i="2"/>
  <c r="BM71" i="2" s="1"/>
  <c r="G55" i="1"/>
  <c r="BO64" i="2"/>
  <c r="BN67" i="2"/>
  <c r="BO91" i="2"/>
  <c r="BO92" i="2" s="1"/>
  <c r="BO4" i="2" s="1"/>
  <c r="BC4" i="2"/>
  <c r="AP8" i="2"/>
  <c r="AR6" i="23" s="1"/>
  <c r="AW153" i="2"/>
  <c r="AW155" i="2" s="1"/>
  <c r="AW156" i="2" s="1"/>
  <c r="AW158" i="2" s="1"/>
  <c r="AO75" i="2"/>
  <c r="AO76" i="2" s="1"/>
  <c r="BM8" i="2"/>
  <c r="BO6" i="23" s="1"/>
  <c r="BL75" i="2"/>
  <c r="BL76" i="2" s="1"/>
  <c r="AQ8" i="2"/>
  <c r="AS6" i="23" s="1"/>
  <c r="AS8" i="23" s="1"/>
  <c r="AS9" i="23" s="1"/>
  <c r="AS11" i="23" s="1"/>
  <c r="AS13" i="23" s="1"/>
  <c r="AS16" i="23" s="1"/>
  <c r="AS18" i="23" s="1"/>
  <c r="AS26" i="23" s="1"/>
  <c r="BO98" i="2"/>
  <c r="BO99" i="2" s="1"/>
  <c r="BO5" i="2" s="1"/>
  <c r="BC5" i="2"/>
  <c r="BN91" i="2"/>
  <c r="BN92" i="2" s="1"/>
  <c r="BN4" i="2" s="1"/>
  <c r="BB4" i="2"/>
  <c r="BN98" i="2"/>
  <c r="BN99" i="2" s="1"/>
  <c r="BN5" i="2" s="1"/>
  <c r="BB5" i="2"/>
  <c r="BH153" i="2"/>
  <c r="BH155" i="2" s="1"/>
  <c r="BH156" i="2" s="1"/>
  <c r="BH158" i="2" s="1"/>
  <c r="AZ75" i="2"/>
  <c r="AZ76" i="2" s="1"/>
  <c r="A68" i="10"/>
  <c r="P65" i="10"/>
  <c r="O68" i="10"/>
  <c r="Q8" i="11"/>
  <c r="C104" i="1"/>
  <c r="C5" i="1" s="1"/>
  <c r="C7" i="1" s="1"/>
  <c r="C74" i="1" s="1"/>
  <c r="C112" i="1"/>
  <c r="C113" i="1" s="1"/>
  <c r="C114" i="1" s="1"/>
  <c r="C116" i="1" s="1"/>
  <c r="Q67" i="11"/>
  <c r="Q71" i="11" s="1"/>
  <c r="M67" i="11"/>
  <c r="I67" i="11"/>
  <c r="L67" i="11"/>
  <c r="H67" i="11"/>
  <c r="O67" i="11"/>
  <c r="O71" i="11" s="1"/>
  <c r="K67" i="11"/>
  <c r="N67" i="11"/>
  <c r="N71" i="11" s="1"/>
  <c r="J67" i="11"/>
  <c r="P67" i="11"/>
  <c r="P71" i="11" s="1"/>
  <c r="G67" i="11"/>
  <c r="G71" i="11" s="1"/>
  <c r="AA62" i="10"/>
  <c r="AA65" i="10" s="1"/>
  <c r="AB65" i="10" s="1"/>
  <c r="AC65" i="10" s="1"/>
  <c r="AD65" i="10" s="1"/>
  <c r="AE65" i="10" s="1"/>
  <c r="AF65" i="10" s="1"/>
  <c r="AG65" i="10" s="1"/>
  <c r="AH65" i="10" s="1"/>
  <c r="AI65" i="10" s="1"/>
  <c r="AJ65" i="10" s="1"/>
  <c r="AK65" i="10" s="1"/>
  <c r="AL65" i="10" s="1"/>
  <c r="BB8" i="23" l="1"/>
  <c r="BB9" i="23" s="1"/>
  <c r="BB11" i="23" s="1"/>
  <c r="BB13" i="23" s="1"/>
  <c r="BB16" i="23" s="1"/>
  <c r="BB18" i="23" s="1"/>
  <c r="BB26" i="23" s="1"/>
  <c r="AQ154" i="2"/>
  <c r="AQ155" i="2" s="1"/>
  <c r="AQ156" i="2" s="1"/>
  <c r="AQ158" i="2" s="1"/>
  <c r="BM154" i="2"/>
  <c r="BM155" i="2" s="1"/>
  <c r="BM156" i="2" s="1"/>
  <c r="BM158" i="2" s="1"/>
  <c r="BD7" i="23"/>
  <c r="BD154" i="2" s="1"/>
  <c r="BN7" i="23"/>
  <c r="BN8" i="23" s="1"/>
  <c r="BN9" i="23" s="1"/>
  <c r="BN11" i="23" s="1"/>
  <c r="BN13" i="23" s="1"/>
  <c r="BN16" i="23" s="1"/>
  <c r="BN18" i="23" s="1"/>
  <c r="BN26" i="23" s="1"/>
  <c r="AM153" i="2"/>
  <c r="AM155" i="2" s="1"/>
  <c r="AM156" i="2" s="1"/>
  <c r="AM158" i="2" s="1"/>
  <c r="BC6" i="23"/>
  <c r="AR7" i="23"/>
  <c r="AR8" i="23" s="1"/>
  <c r="AR9" i="23" s="1"/>
  <c r="AR11" i="23" s="1"/>
  <c r="AR13" i="23" s="1"/>
  <c r="AR16" i="23" s="1"/>
  <c r="AR18" i="23" s="1"/>
  <c r="AR26" i="23" s="1"/>
  <c r="BC7" i="23"/>
  <c r="H55" i="1"/>
  <c r="E15" i="22"/>
  <c r="G15" i="22"/>
  <c r="F15" i="22"/>
  <c r="D5" i="22"/>
  <c r="E5" i="22"/>
  <c r="F5" i="22"/>
  <c r="G5" i="22"/>
  <c r="E4" i="22"/>
  <c r="D4" i="22"/>
  <c r="G4" i="22"/>
  <c r="F4" i="22"/>
  <c r="BM73" i="2"/>
  <c r="BA75" i="2"/>
  <c r="BA76" i="2" s="1"/>
  <c r="AQ73" i="2"/>
  <c r="BC154" i="2"/>
  <c r="BC155" i="2" s="1"/>
  <c r="BC156" i="2" s="1"/>
  <c r="BC158" i="2" s="1"/>
  <c r="BO59" i="2"/>
  <c r="BN69" i="2"/>
  <c r="BN71" i="2" s="1"/>
  <c r="BO67" i="2"/>
  <c r="G17" i="22" s="1"/>
  <c r="P14" i="22" s="1"/>
  <c r="H63" i="1"/>
  <c r="BC73" i="2"/>
  <c r="M71" i="11"/>
  <c r="D7" i="23" s="1"/>
  <c r="D8" i="23" s="1"/>
  <c r="D9" i="23" s="1"/>
  <c r="D11" i="23" s="1"/>
  <c r="D13" i="23" s="1"/>
  <c r="D16" i="23" s="1"/>
  <c r="D18" i="23" s="1"/>
  <c r="AY153" i="2"/>
  <c r="AY155" i="2" s="1"/>
  <c r="AY156" i="2" s="1"/>
  <c r="AY158" i="2" s="1"/>
  <c r="AQ75" i="2"/>
  <c r="AQ76" i="2" s="1"/>
  <c r="J71" i="11"/>
  <c r="J75" i="11" s="1"/>
  <c r="J76" i="11" s="1"/>
  <c r="H71" i="11"/>
  <c r="H75" i="11" s="1"/>
  <c r="H76" i="11" s="1"/>
  <c r="L71" i="11"/>
  <c r="L75" i="11" s="1"/>
  <c r="L76" i="11" s="1"/>
  <c r="BB155" i="2"/>
  <c r="BB156" i="2" s="1"/>
  <c r="BB158" i="2" s="1"/>
  <c r="BB8" i="2"/>
  <c r="BD6" i="23" s="1"/>
  <c r="BD8" i="23" s="1"/>
  <c r="BD9" i="23" s="1"/>
  <c r="BD11" i="23" s="1"/>
  <c r="BD13" i="23" s="1"/>
  <c r="BD16" i="23" s="1"/>
  <c r="BD18" i="23" s="1"/>
  <c r="BD26" i="23" s="1"/>
  <c r="AP75" i="2"/>
  <c r="AP76" i="2" s="1"/>
  <c r="AX153" i="2"/>
  <c r="AX155" i="2" s="1"/>
  <c r="AX156" i="2" s="1"/>
  <c r="AX158" i="2" s="1"/>
  <c r="BC8" i="2"/>
  <c r="BE6" i="23" s="1"/>
  <c r="BE8" i="23" s="1"/>
  <c r="BE9" i="23" s="1"/>
  <c r="BE11" i="23" s="1"/>
  <c r="BE13" i="23" s="1"/>
  <c r="BE16" i="23" s="1"/>
  <c r="BE18" i="23" s="1"/>
  <c r="BE26" i="23" s="1"/>
  <c r="K71" i="11"/>
  <c r="K75" i="11" s="1"/>
  <c r="K76" i="11" s="1"/>
  <c r="I71" i="11"/>
  <c r="I75" i="11" s="1"/>
  <c r="I76" i="11" s="1"/>
  <c r="BN8" i="2"/>
  <c r="BM75" i="2"/>
  <c r="BM76" i="2" s="1"/>
  <c r="BO8" i="2"/>
  <c r="N75" i="11"/>
  <c r="N76" i="11" s="1"/>
  <c r="O75" i="11"/>
  <c r="O76" i="11" s="1"/>
  <c r="Q75" i="11"/>
  <c r="Q76" i="11" s="1"/>
  <c r="AA67" i="10"/>
  <c r="AA68" i="10" s="1"/>
  <c r="Q65" i="10"/>
  <c r="P68" i="10"/>
  <c r="AB67" i="10" s="1"/>
  <c r="AB68" i="10" s="1"/>
  <c r="AN67" i="10" s="1"/>
  <c r="F67" i="11"/>
  <c r="F71" i="11" s="1"/>
  <c r="G75" i="11"/>
  <c r="G76" i="11" s="1"/>
  <c r="P75" i="11"/>
  <c r="P76" i="11" s="1"/>
  <c r="G106" i="1"/>
  <c r="D8" i="22" l="1"/>
  <c r="AR154" i="2"/>
  <c r="D26" i="23"/>
  <c r="D28" i="23" s="1"/>
  <c r="E28" i="23" s="1"/>
  <c r="F28" i="23" s="1"/>
  <c r="G28" i="23" s="1"/>
  <c r="H28" i="23" s="1"/>
  <c r="D30" i="23"/>
  <c r="E30" i="23" s="1"/>
  <c r="F30" i="23" s="1"/>
  <c r="G30" i="23" s="1"/>
  <c r="H30" i="23" s="1"/>
  <c r="BN73" i="2"/>
  <c r="BN154" i="2"/>
  <c r="BN155" i="2" s="1"/>
  <c r="BN156" i="2" s="1"/>
  <c r="BN158" i="2" s="1"/>
  <c r="BC8" i="23"/>
  <c r="BC9" i="23" s="1"/>
  <c r="BC11" i="23" s="1"/>
  <c r="BI153" i="2"/>
  <c r="BI155" i="2" s="1"/>
  <c r="BI156" i="2" s="1"/>
  <c r="BI158" i="2" s="1"/>
  <c r="BO7" i="23"/>
  <c r="BO8" i="23" s="1"/>
  <c r="BO9" i="23" s="1"/>
  <c r="BO11" i="23" s="1"/>
  <c r="M4" i="22"/>
  <c r="M6" i="22" s="1"/>
  <c r="M11" i="22" s="1"/>
  <c r="M12" i="22" s="1"/>
  <c r="F8" i="22"/>
  <c r="G8" i="22"/>
  <c r="E17" i="22"/>
  <c r="N14" i="22" s="1"/>
  <c r="F17" i="22"/>
  <c r="O14" i="22" s="1"/>
  <c r="E8" i="22"/>
  <c r="BO154" i="2"/>
  <c r="BO155" i="2" s="1"/>
  <c r="BO156" i="2" s="1"/>
  <c r="BO158" i="2" s="1"/>
  <c r="BN75" i="2"/>
  <c r="BN76" i="2" s="1"/>
  <c r="BO69" i="2"/>
  <c r="BK153" i="2"/>
  <c r="BK155" i="2" s="1"/>
  <c r="BK156" i="2" s="1"/>
  <c r="BK158" i="2" s="1"/>
  <c r="BC75" i="2"/>
  <c r="BC76" i="2" s="1"/>
  <c r="AR155" i="2"/>
  <c r="AR156" i="2" s="1"/>
  <c r="AR158" i="2" s="1"/>
  <c r="BJ153" i="2"/>
  <c r="BJ155" i="2" s="1"/>
  <c r="BJ156" i="2" s="1"/>
  <c r="BJ158" i="2" s="1"/>
  <c r="BB75" i="2"/>
  <c r="BB76" i="2" s="1"/>
  <c r="AS155" i="2"/>
  <c r="AS156" i="2" s="1"/>
  <c r="AS158" i="2" s="1"/>
  <c r="M75" i="11"/>
  <c r="M76" i="11" s="1"/>
  <c r="R65" i="10"/>
  <c r="Q68" i="10"/>
  <c r="AC67" i="10" s="1"/>
  <c r="AC68" i="10" s="1"/>
  <c r="AO67" i="10" s="1"/>
  <c r="AM62" i="10"/>
  <c r="AM65" i="10" s="1"/>
  <c r="AN65" i="10" s="1"/>
  <c r="AO65" i="10" s="1"/>
  <c r="AP65" i="10" s="1"/>
  <c r="AQ65" i="10" s="1"/>
  <c r="AR65" i="10" s="1"/>
  <c r="AS65" i="10" s="1"/>
  <c r="AT65" i="10" s="1"/>
  <c r="AU65" i="10" s="1"/>
  <c r="AV65" i="10" s="1"/>
  <c r="AW65" i="10" s="1"/>
  <c r="AX65" i="10" s="1"/>
  <c r="AM67" i="10"/>
  <c r="F73" i="11"/>
  <c r="D99" i="1"/>
  <c r="D98" i="1"/>
  <c r="F89" i="1"/>
  <c r="P4" i="22" l="1"/>
  <c r="P6" i="22" s="1"/>
  <c r="P11" i="22" s="1"/>
  <c r="P12" i="22" s="1"/>
  <c r="N4" i="22"/>
  <c r="N6" i="22" s="1"/>
  <c r="N11" i="22" s="1"/>
  <c r="O4" i="22"/>
  <c r="O6" i="22" s="1"/>
  <c r="O11" i="22" s="1"/>
  <c r="O12" i="22" s="1"/>
  <c r="G19" i="22"/>
  <c r="F19" i="22"/>
  <c r="E19" i="22"/>
  <c r="BO71" i="2"/>
  <c r="D154" i="2"/>
  <c r="D155" i="2" s="1"/>
  <c r="D156" i="2" s="1"/>
  <c r="D158" i="2" s="1"/>
  <c r="BE155" i="2"/>
  <c r="BE156" i="2" s="1"/>
  <c r="BE158" i="2" s="1"/>
  <c r="BD155" i="2"/>
  <c r="BD156" i="2" s="1"/>
  <c r="BD158" i="2" s="1"/>
  <c r="E40" i="1"/>
  <c r="E9" i="21" s="1"/>
  <c r="E15" i="21" s="1"/>
  <c r="AM68" i="10"/>
  <c r="AY67" i="10" s="1"/>
  <c r="AO68" i="10"/>
  <c r="BA67" i="10" s="1"/>
  <c r="AY62" i="10"/>
  <c r="AY65" i="10" s="1"/>
  <c r="AZ65" i="10" s="1"/>
  <c r="BA65" i="10" s="1"/>
  <c r="BB65" i="10" s="1"/>
  <c r="BC65" i="10" s="1"/>
  <c r="BD65" i="10" s="1"/>
  <c r="BE65" i="10" s="1"/>
  <c r="BF65" i="10" s="1"/>
  <c r="BG65" i="10" s="1"/>
  <c r="BH65" i="10" s="1"/>
  <c r="BI65" i="10" s="1"/>
  <c r="BJ65" i="10" s="1"/>
  <c r="S65" i="10"/>
  <c r="R68" i="10"/>
  <c r="AD67" i="10" s="1"/>
  <c r="AD68" i="10" s="1"/>
  <c r="AP67" i="10" s="1"/>
  <c r="AP68" i="10" s="1"/>
  <c r="BB67" i="10" s="1"/>
  <c r="AN68" i="10"/>
  <c r="AZ67" i="10" s="1"/>
  <c r="G73" i="11"/>
  <c r="H73" i="11" s="1"/>
  <c r="I73" i="11" s="1"/>
  <c r="J73" i="11" s="1"/>
  <c r="K73" i="11" s="1"/>
  <c r="L73" i="11" s="1"/>
  <c r="F75" i="11"/>
  <c r="F76" i="11" s="1"/>
  <c r="D101" i="1"/>
  <c r="D112" i="1" s="1"/>
  <c r="D113" i="1" s="1"/>
  <c r="D114" i="1" s="1"/>
  <c r="D116" i="1" s="1"/>
  <c r="D120" i="1" s="1"/>
  <c r="G89" i="1"/>
  <c r="N12" i="22" l="1"/>
  <c r="N16" i="22"/>
  <c r="N17" i="22" s="1"/>
  <c r="N19" i="22" s="1"/>
  <c r="E21" i="22"/>
  <c r="O16" i="22"/>
  <c r="O17" i="22" s="1"/>
  <c r="O19" i="22" s="1"/>
  <c r="O20" i="22" s="1"/>
  <c r="F21" i="22"/>
  <c r="P16" i="22"/>
  <c r="P17" i="22" s="1"/>
  <c r="P19" i="22" s="1"/>
  <c r="P20" i="22" s="1"/>
  <c r="G21" i="22"/>
  <c r="BO73" i="2"/>
  <c r="BO75" i="2"/>
  <c r="BO76" i="2" s="1"/>
  <c r="F160" i="2"/>
  <c r="F163" i="2" s="1"/>
  <c r="F165" i="2" s="1"/>
  <c r="E160" i="2"/>
  <c r="E163" i="2" s="1"/>
  <c r="E165" i="2" s="1"/>
  <c r="G160" i="2"/>
  <c r="G163" i="2" s="1"/>
  <c r="G165" i="2" s="1"/>
  <c r="D160" i="2"/>
  <c r="D163" i="2" s="1"/>
  <c r="D165" i="2" s="1"/>
  <c r="H160" i="2"/>
  <c r="H163" i="2" s="1"/>
  <c r="H165" i="2" s="1"/>
  <c r="D60" i="1"/>
  <c r="D66" i="1" s="1"/>
  <c r="Q61" i="2"/>
  <c r="Q67" i="2" s="1"/>
  <c r="M61" i="2"/>
  <c r="M67" i="2" s="1"/>
  <c r="I61" i="2"/>
  <c r="I67" i="2" s="1"/>
  <c r="P61" i="2"/>
  <c r="P67" i="2" s="1"/>
  <c r="L61" i="2"/>
  <c r="L67" i="2" s="1"/>
  <c r="H61" i="2"/>
  <c r="H67" i="2" s="1"/>
  <c r="R61" i="2"/>
  <c r="R67" i="2" s="1"/>
  <c r="J61" i="2"/>
  <c r="J67" i="2" s="1"/>
  <c r="O61" i="2"/>
  <c r="O67" i="2" s="1"/>
  <c r="S61" i="2"/>
  <c r="S67" i="2" s="1"/>
  <c r="N61" i="2"/>
  <c r="N67" i="2" s="1"/>
  <c r="K61" i="2"/>
  <c r="K67" i="2" s="1"/>
  <c r="M73" i="11"/>
  <c r="N73" i="11" s="1"/>
  <c r="O73" i="11" s="1"/>
  <c r="P73" i="11" s="1"/>
  <c r="Q73" i="11" s="1"/>
  <c r="E54" i="1"/>
  <c r="AZ68" i="10"/>
  <c r="BA68" i="10"/>
  <c r="AY68" i="10"/>
  <c r="BB68" i="10"/>
  <c r="T65" i="10"/>
  <c r="S68" i="10"/>
  <c r="AE67" i="10" s="1"/>
  <c r="AE68" i="10" s="1"/>
  <c r="AQ67" i="10" s="1"/>
  <c r="AQ68" i="10" s="1"/>
  <c r="BC67" i="10" s="1"/>
  <c r="BC68" i="10" s="1"/>
  <c r="D104" i="1"/>
  <c r="D5" i="1" s="1"/>
  <c r="H89" i="1"/>
  <c r="G23" i="22" l="1"/>
  <c r="G24" i="22" s="1"/>
  <c r="E23" i="22"/>
  <c r="F23" i="22"/>
  <c r="F24" i="22" s="1"/>
  <c r="C17" i="22"/>
  <c r="L14" i="22" s="1"/>
  <c r="G173" i="2"/>
  <c r="E173" i="2"/>
  <c r="H173" i="2"/>
  <c r="F173" i="2"/>
  <c r="D173" i="2"/>
  <c r="D175" i="2" s="1"/>
  <c r="N69" i="2"/>
  <c r="N71" i="2" s="1"/>
  <c r="R69" i="2"/>
  <c r="R71" i="2" s="1"/>
  <c r="H69" i="2"/>
  <c r="I7" i="23" s="1"/>
  <c r="I8" i="23" s="1"/>
  <c r="I9" i="23" s="1"/>
  <c r="I11" i="23" s="1"/>
  <c r="I13" i="23" s="1"/>
  <c r="I16" i="23" s="1"/>
  <c r="I18" i="23" s="1"/>
  <c r="O69" i="2"/>
  <c r="O71" i="2" s="1"/>
  <c r="L69" i="2"/>
  <c r="L71" i="2" s="1"/>
  <c r="Q69" i="2"/>
  <c r="Q71" i="2" s="1"/>
  <c r="I69" i="2"/>
  <c r="I71" i="2" s="1"/>
  <c r="S69" i="2"/>
  <c r="S71" i="2" s="1"/>
  <c r="M69" i="2"/>
  <c r="M71" i="2" s="1"/>
  <c r="K69" i="2"/>
  <c r="K71" i="2" s="1"/>
  <c r="J69" i="2"/>
  <c r="J71" i="2" s="1"/>
  <c r="P69" i="2"/>
  <c r="P71" i="2" s="1"/>
  <c r="U65" i="10"/>
  <c r="T68" i="10"/>
  <c r="H106" i="1"/>
  <c r="R7" i="23" l="1"/>
  <c r="R8" i="23" s="1"/>
  <c r="R9" i="23" s="1"/>
  <c r="R11" i="23" s="1"/>
  <c r="R13" i="23" s="1"/>
  <c r="R16" i="23" s="1"/>
  <c r="R18" i="23" s="1"/>
  <c r="R26" i="23" s="1"/>
  <c r="I26" i="23"/>
  <c r="I28" i="23" s="1"/>
  <c r="I30" i="23"/>
  <c r="N7" i="23"/>
  <c r="N8" i="23" s="1"/>
  <c r="N9" i="23" s="1"/>
  <c r="N11" i="23" s="1"/>
  <c r="N13" i="23" s="1"/>
  <c r="N16" i="23" s="1"/>
  <c r="N18" i="23" s="1"/>
  <c r="N26" i="23" s="1"/>
  <c r="K7" i="23"/>
  <c r="K8" i="23" s="1"/>
  <c r="K9" i="23" s="1"/>
  <c r="K11" i="23" s="1"/>
  <c r="K13" i="23" s="1"/>
  <c r="K16" i="23" s="1"/>
  <c r="K18" i="23" s="1"/>
  <c r="K26" i="23" s="1"/>
  <c r="M7" i="23"/>
  <c r="M8" i="23" s="1"/>
  <c r="M9" i="23" s="1"/>
  <c r="M11" i="23" s="1"/>
  <c r="L7" i="23"/>
  <c r="L8" i="23" s="1"/>
  <c r="L9" i="23" s="1"/>
  <c r="L11" i="23" s="1"/>
  <c r="L13" i="23" s="1"/>
  <c r="L16" i="23" s="1"/>
  <c r="L18" i="23" s="1"/>
  <c r="L26" i="23" s="1"/>
  <c r="P7" i="23"/>
  <c r="P8" i="23" s="1"/>
  <c r="P9" i="23" s="1"/>
  <c r="P11" i="23" s="1"/>
  <c r="T7" i="23"/>
  <c r="T8" i="23" s="1"/>
  <c r="T9" i="23" s="1"/>
  <c r="T11" i="23" s="1"/>
  <c r="T13" i="23" s="1"/>
  <c r="T16" i="23" s="1"/>
  <c r="T18" i="23" s="1"/>
  <c r="T26" i="23" s="1"/>
  <c r="Q7" i="23"/>
  <c r="Q8" i="23" s="1"/>
  <c r="Q9" i="23" s="1"/>
  <c r="Q11" i="23" s="1"/>
  <c r="Q13" i="23" s="1"/>
  <c r="Q16" i="23" s="1"/>
  <c r="Q18" i="23" s="1"/>
  <c r="Q26" i="23" s="1"/>
  <c r="J7" i="23"/>
  <c r="J8" i="23" s="1"/>
  <c r="J9" i="23" s="1"/>
  <c r="J11" i="23" s="1"/>
  <c r="S7" i="23"/>
  <c r="S8" i="23" s="1"/>
  <c r="S9" i="23" s="1"/>
  <c r="S11" i="23" s="1"/>
  <c r="O7" i="23"/>
  <c r="O8" i="23" s="1"/>
  <c r="O9" i="23" s="1"/>
  <c r="O11" i="23" s="1"/>
  <c r="O13" i="23" s="1"/>
  <c r="O16" i="23" s="1"/>
  <c r="O18" i="23" s="1"/>
  <c r="O26" i="23" s="1"/>
  <c r="C19" i="22"/>
  <c r="E175" i="2"/>
  <c r="F175" i="2" s="1"/>
  <c r="G175" i="2" s="1"/>
  <c r="H175" i="2" s="1"/>
  <c r="Q154" i="2"/>
  <c r="Q155" i="2" s="1"/>
  <c r="Q156" i="2" s="1"/>
  <c r="Q158" i="2" s="1"/>
  <c r="J75" i="2"/>
  <c r="J76" i="2" s="1"/>
  <c r="I75" i="2"/>
  <c r="I76" i="2" s="1"/>
  <c r="M75" i="2"/>
  <c r="M76" i="2" s="1"/>
  <c r="L75" i="2"/>
  <c r="L76" i="2" s="1"/>
  <c r="H71" i="2"/>
  <c r="R75" i="2"/>
  <c r="R76" i="2" s="1"/>
  <c r="P75" i="2"/>
  <c r="P76" i="2" s="1"/>
  <c r="K75" i="2"/>
  <c r="K76" i="2" s="1"/>
  <c r="N75" i="2"/>
  <c r="N76" i="2" s="1"/>
  <c r="S75" i="2"/>
  <c r="S76" i="2" s="1"/>
  <c r="Q75" i="2"/>
  <c r="Q76" i="2" s="1"/>
  <c r="O75" i="2"/>
  <c r="O76" i="2" s="1"/>
  <c r="AF67" i="10"/>
  <c r="AF68" i="10" s="1"/>
  <c r="V65" i="10"/>
  <c r="U68" i="10"/>
  <c r="AG67" i="10" s="1"/>
  <c r="AG68" i="10" s="1"/>
  <c r="AS67" i="10" s="1"/>
  <c r="AS68" i="10" s="1"/>
  <c r="BE67" i="10" s="1"/>
  <c r="BE68" i="10" s="1"/>
  <c r="S154" i="2" l="1"/>
  <c r="S155" i="2" s="1"/>
  <c r="S156" i="2" s="1"/>
  <c r="S158" i="2" s="1"/>
  <c r="N154" i="2"/>
  <c r="N155" i="2" s="1"/>
  <c r="N156" i="2" s="1"/>
  <c r="N158" i="2" s="1"/>
  <c r="L16" i="22"/>
  <c r="L17" i="22" s="1"/>
  <c r="L19" i="22" s="1"/>
  <c r="C21" i="22"/>
  <c r="M154" i="2"/>
  <c r="M155" i="2" s="1"/>
  <c r="M156" i="2" s="1"/>
  <c r="M158" i="2" s="1"/>
  <c r="L154" i="2"/>
  <c r="L155" i="2" s="1"/>
  <c r="L156" i="2" s="1"/>
  <c r="L158" i="2" s="1"/>
  <c r="T154" i="2"/>
  <c r="T155" i="2" s="1"/>
  <c r="T156" i="2" s="1"/>
  <c r="T158" i="2" s="1"/>
  <c r="J154" i="2"/>
  <c r="J155" i="2" s="1"/>
  <c r="J156" i="2" s="1"/>
  <c r="J158" i="2" s="1"/>
  <c r="I154" i="2"/>
  <c r="I155" i="2" s="1"/>
  <c r="I156" i="2" s="1"/>
  <c r="I158" i="2" s="1"/>
  <c r="P154" i="2"/>
  <c r="P155" i="2" s="1"/>
  <c r="P156" i="2" s="1"/>
  <c r="P158" i="2" s="1"/>
  <c r="H73" i="2"/>
  <c r="I73" i="2" s="1"/>
  <c r="J73" i="2" s="1"/>
  <c r="K73" i="2" s="1"/>
  <c r="L73" i="2" s="1"/>
  <c r="M73" i="2" s="1"/>
  <c r="N73" i="2" s="1"/>
  <c r="O73" i="2" s="1"/>
  <c r="P73" i="2" s="1"/>
  <c r="Q73" i="2" s="1"/>
  <c r="R73" i="2" s="1"/>
  <c r="S73" i="2" s="1"/>
  <c r="H75" i="2"/>
  <c r="O154" i="2"/>
  <c r="O155" i="2" s="1"/>
  <c r="O156" i="2" s="1"/>
  <c r="O158" i="2" s="1"/>
  <c r="R154" i="2"/>
  <c r="R155" i="2" s="1"/>
  <c r="R156" i="2" s="1"/>
  <c r="R158" i="2" s="1"/>
  <c r="K154" i="2"/>
  <c r="K155" i="2" s="1"/>
  <c r="K156" i="2" s="1"/>
  <c r="K158" i="2" s="1"/>
  <c r="W65" i="10"/>
  <c r="V68" i="10"/>
  <c r="AH67" i="10" s="1"/>
  <c r="AH68" i="10" s="1"/>
  <c r="AT67" i="10" s="1"/>
  <c r="AT68" i="10" s="1"/>
  <c r="BF67" i="10" s="1"/>
  <c r="BF68" i="10" s="1"/>
  <c r="AR67" i="10"/>
  <c r="AR68" i="10" s="1"/>
  <c r="H29" i="23" l="1"/>
  <c r="O29" i="23"/>
  <c r="R29" i="23"/>
  <c r="Q29" i="23"/>
  <c r="I29" i="23"/>
  <c r="J29" i="23"/>
  <c r="J12" i="23" s="1"/>
  <c r="J13" i="23" s="1"/>
  <c r="J16" i="23" s="1"/>
  <c r="J18" i="23" s="1"/>
  <c r="L29" i="23"/>
  <c r="M29" i="23"/>
  <c r="M12" i="23" s="1"/>
  <c r="M13" i="23" s="1"/>
  <c r="M16" i="23" s="1"/>
  <c r="M18" i="23" s="1"/>
  <c r="M26" i="23" s="1"/>
  <c r="N29" i="23"/>
  <c r="K29" i="23"/>
  <c r="P29" i="23"/>
  <c r="P12" i="23" s="1"/>
  <c r="P13" i="23" s="1"/>
  <c r="P16" i="23" s="1"/>
  <c r="P18" i="23" s="1"/>
  <c r="P26" i="23" s="1"/>
  <c r="S29" i="23"/>
  <c r="S12" i="23" s="1"/>
  <c r="S13" i="23" s="1"/>
  <c r="S16" i="23" s="1"/>
  <c r="S18" i="23" s="1"/>
  <c r="S26" i="23" s="1"/>
  <c r="C23" i="22"/>
  <c r="H76" i="2"/>
  <c r="J176" i="2"/>
  <c r="J159" i="2" s="1"/>
  <c r="J160" i="2" s="1"/>
  <c r="J163" i="2" s="1"/>
  <c r="J165" i="2" s="1"/>
  <c r="H176" i="2"/>
  <c r="R176" i="2"/>
  <c r="I176" i="2"/>
  <c r="O176" i="2"/>
  <c r="S176" i="2"/>
  <c r="S159" i="2" s="1"/>
  <c r="S160" i="2" s="1"/>
  <c r="S163" i="2" s="1"/>
  <c r="S165" i="2" s="1"/>
  <c r="N176" i="2"/>
  <c r="Q176" i="2"/>
  <c r="M176" i="2"/>
  <c r="M159" i="2" s="1"/>
  <c r="M160" i="2" s="1"/>
  <c r="M163" i="2" s="1"/>
  <c r="M165" i="2" s="1"/>
  <c r="P176" i="2"/>
  <c r="P159" i="2" s="1"/>
  <c r="P160" i="2" s="1"/>
  <c r="P163" i="2" s="1"/>
  <c r="P165" i="2" s="1"/>
  <c r="L176" i="2"/>
  <c r="K176" i="2"/>
  <c r="N160" i="2"/>
  <c r="N163" i="2" s="1"/>
  <c r="N165" i="2" s="1"/>
  <c r="O160" i="2"/>
  <c r="O163" i="2" s="1"/>
  <c r="O165" i="2" s="1"/>
  <c r="K160" i="2"/>
  <c r="K163" i="2" s="1"/>
  <c r="K165" i="2" s="1"/>
  <c r="T160" i="2"/>
  <c r="T163" i="2" s="1"/>
  <c r="T165" i="2" s="1"/>
  <c r="Q160" i="2"/>
  <c r="Q163" i="2" s="1"/>
  <c r="Q165" i="2" s="1"/>
  <c r="L160" i="2"/>
  <c r="L163" i="2" s="1"/>
  <c r="L165" i="2" s="1"/>
  <c r="R160" i="2"/>
  <c r="R163" i="2" s="1"/>
  <c r="R165" i="2" s="1"/>
  <c r="I160" i="2"/>
  <c r="I163" i="2" s="1"/>
  <c r="I165" i="2" s="1"/>
  <c r="BD67" i="10"/>
  <c r="BD68" i="10" s="1"/>
  <c r="X65" i="10"/>
  <c r="W68" i="10"/>
  <c r="AI67" i="10" s="1"/>
  <c r="AI68" i="10" s="1"/>
  <c r="G107" i="1"/>
  <c r="G109" i="1" s="1"/>
  <c r="G6" i="1" s="1"/>
  <c r="J26" i="23" l="1"/>
  <c r="J28" i="23" s="1"/>
  <c r="K28" i="23" s="1"/>
  <c r="L28" i="23" s="1"/>
  <c r="M28" i="23" s="1"/>
  <c r="N28" i="23" s="1"/>
  <c r="O28" i="23" s="1"/>
  <c r="P28" i="23" s="1"/>
  <c r="Q28" i="23" s="1"/>
  <c r="R28" i="23" s="1"/>
  <c r="S28" i="23" s="1"/>
  <c r="T28" i="23" s="1"/>
  <c r="J30" i="23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L173" i="2"/>
  <c r="S173" i="2"/>
  <c r="K173" i="2"/>
  <c r="N173" i="2"/>
  <c r="P173" i="2"/>
  <c r="Q173" i="2"/>
  <c r="J173" i="2"/>
  <c r="R173" i="2"/>
  <c r="M173" i="2"/>
  <c r="O173" i="2"/>
  <c r="I173" i="2"/>
  <c r="I175" i="2" s="1"/>
  <c r="T173" i="2"/>
  <c r="AU67" i="10"/>
  <c r="AU68" i="10" s="1"/>
  <c r="Y65" i="10"/>
  <c r="X68" i="10"/>
  <c r="AJ67" i="10" s="1"/>
  <c r="AJ68" i="10" s="1"/>
  <c r="AV67" i="10" s="1"/>
  <c r="AV68" i="10" s="1"/>
  <c r="BH67" i="10" s="1"/>
  <c r="BH68" i="10" s="1"/>
  <c r="J175" i="2" l="1"/>
  <c r="K175" i="2" s="1"/>
  <c r="L175" i="2" s="1"/>
  <c r="M175" i="2" s="1"/>
  <c r="N175" i="2" s="1"/>
  <c r="O175" i="2" s="1"/>
  <c r="P175" i="2" s="1"/>
  <c r="Q175" i="2" s="1"/>
  <c r="R175" i="2" s="1"/>
  <c r="S175" i="2" s="1"/>
  <c r="T175" i="2" s="1"/>
  <c r="Z65" i="10"/>
  <c r="Z68" i="10" s="1"/>
  <c r="Y68" i="10"/>
  <c r="AK67" i="10" s="1"/>
  <c r="AK68" i="10" s="1"/>
  <c r="AW67" i="10" s="1"/>
  <c r="AW68" i="10" s="1"/>
  <c r="BI67" i="10" s="1"/>
  <c r="BI68" i="10" s="1"/>
  <c r="BG67" i="10"/>
  <c r="BG68" i="10" s="1"/>
  <c r="AL67" i="10" l="1"/>
  <c r="AL68" i="10" s="1"/>
  <c r="D35" i="10"/>
  <c r="D41" i="10" s="1"/>
  <c r="D43" i="10" s="1"/>
  <c r="AX67" i="10" l="1"/>
  <c r="AX68" i="10" s="1"/>
  <c r="E35" i="10"/>
  <c r="E41" i="10" s="1"/>
  <c r="E43" i="10" s="1"/>
  <c r="D48" i="10"/>
  <c r="D49" i="10" s="1"/>
  <c r="D56" i="10"/>
  <c r="E96" i="1"/>
  <c r="E4" i="1" s="1"/>
  <c r="E48" i="10" l="1"/>
  <c r="E49" i="10" s="1"/>
  <c r="E56" i="10"/>
  <c r="BJ67" i="10"/>
  <c r="BJ68" i="10" s="1"/>
  <c r="G35" i="10" s="1"/>
  <c r="G41" i="10" s="1"/>
  <c r="G43" i="10" s="1"/>
  <c r="F35" i="10"/>
  <c r="F41" i="10" s="1"/>
  <c r="F43" i="10" s="1"/>
  <c r="E95" i="1"/>
  <c r="F48" i="10" l="1"/>
  <c r="F49" i="10" s="1"/>
  <c r="F56" i="10"/>
  <c r="G48" i="10"/>
  <c r="G49" i="10" s="1"/>
  <c r="G56" i="10"/>
  <c r="E99" i="1"/>
  <c r="E98" i="1"/>
  <c r="F40" i="1" l="1"/>
  <c r="F9" i="21" s="1"/>
  <c r="F15" i="21" s="1"/>
  <c r="F54" i="1" l="1"/>
  <c r="H107" i="1" l="1"/>
  <c r="H109" i="1" s="1"/>
  <c r="H6" i="1" s="1"/>
  <c r="F96" i="1" l="1"/>
  <c r="F4" i="1" s="1"/>
  <c r="F95" i="1" l="1"/>
  <c r="G40" i="1" l="1"/>
  <c r="G9" i="21" s="1"/>
  <c r="G15" i="21" s="1"/>
  <c r="F99" i="1"/>
  <c r="F101" i="1" l="1"/>
  <c r="F112" i="1" s="1"/>
  <c r="F113" i="1" s="1"/>
  <c r="F114" i="1" s="1"/>
  <c r="F116" i="1" s="1"/>
  <c r="F120" i="1" s="1"/>
  <c r="G54" i="1"/>
  <c r="F98" i="1"/>
  <c r="F60" i="1" l="1"/>
  <c r="F66" i="1" s="1"/>
  <c r="F104" i="1"/>
  <c r="F5" i="1" s="1"/>
  <c r="G95" i="1" l="1"/>
  <c r="G96" i="1"/>
  <c r="G4" i="1" s="1"/>
  <c r="D54" i="1"/>
  <c r="H40" i="1" l="1"/>
  <c r="H9" i="21" s="1"/>
  <c r="H15" i="21" s="1"/>
  <c r="H54" i="1" l="1"/>
  <c r="G98" i="1"/>
  <c r="G99" i="1"/>
  <c r="G101" i="1" l="1"/>
  <c r="E89" i="1"/>
  <c r="G104" i="1" l="1"/>
  <c r="G5" i="1" s="1"/>
  <c r="G112" i="1"/>
  <c r="G113" i="1" s="1"/>
  <c r="G114" i="1" s="1"/>
  <c r="G116" i="1" s="1"/>
  <c r="G120" i="1" s="1"/>
  <c r="G60" i="1" l="1"/>
  <c r="G66" i="1" s="1"/>
  <c r="E101" i="1" l="1"/>
  <c r="H95" i="1" l="1"/>
  <c r="H96" i="1"/>
  <c r="H4" i="1" s="1"/>
  <c r="E112" i="1"/>
  <c r="E113" i="1" s="1"/>
  <c r="E114" i="1" s="1"/>
  <c r="E116" i="1" s="1"/>
  <c r="E120" i="1" s="1"/>
  <c r="E104" i="1"/>
  <c r="E5" i="1" s="1"/>
  <c r="E60" i="1" l="1"/>
  <c r="E66" i="1" s="1"/>
  <c r="AC61" i="2"/>
  <c r="AC67" i="2" s="1"/>
  <c r="Y61" i="2"/>
  <c r="Y67" i="2" s="1"/>
  <c r="U61" i="2"/>
  <c r="U67" i="2" s="1"/>
  <c r="AB61" i="2"/>
  <c r="AB67" i="2" s="1"/>
  <c r="X61" i="2"/>
  <c r="X67" i="2" s="1"/>
  <c r="T61" i="2"/>
  <c r="T67" i="2" s="1"/>
  <c r="Z61" i="2"/>
  <c r="Z67" i="2" s="1"/>
  <c r="AE61" i="2"/>
  <c r="AE67" i="2" s="1"/>
  <c r="W61" i="2"/>
  <c r="W67" i="2" s="1"/>
  <c r="V61" i="2"/>
  <c r="V67" i="2" s="1"/>
  <c r="AD61" i="2"/>
  <c r="AD67" i="2" s="1"/>
  <c r="AA61" i="2"/>
  <c r="AA67" i="2" s="1"/>
  <c r="D17" i="22" l="1"/>
  <c r="M14" i="22" s="1"/>
  <c r="AD69" i="2"/>
  <c r="AD71" i="2" s="1"/>
  <c r="U69" i="2"/>
  <c r="U71" i="2" s="1"/>
  <c r="V69" i="2"/>
  <c r="V71" i="2" s="1"/>
  <c r="T69" i="2"/>
  <c r="U7" i="23" s="1"/>
  <c r="U8" i="23" s="1"/>
  <c r="U9" i="23" s="1"/>
  <c r="U11" i="23" s="1"/>
  <c r="U13" i="23" s="1"/>
  <c r="U16" i="23" s="1"/>
  <c r="U18" i="23" s="1"/>
  <c r="Y69" i="2"/>
  <c r="Y71" i="2" s="1"/>
  <c r="Z69" i="2"/>
  <c r="Z71" i="2" s="1"/>
  <c r="W69" i="2"/>
  <c r="W71" i="2" s="1"/>
  <c r="X69" i="2"/>
  <c r="X71" i="2" s="1"/>
  <c r="AC69" i="2"/>
  <c r="AC71" i="2" s="1"/>
  <c r="AA69" i="2"/>
  <c r="AA71" i="2" s="1"/>
  <c r="AE69" i="2"/>
  <c r="AE71" i="2" s="1"/>
  <c r="AB69" i="2"/>
  <c r="AB71" i="2" s="1"/>
  <c r="AF7" i="23" l="1"/>
  <c r="AF8" i="23" s="1"/>
  <c r="AF9" i="23" s="1"/>
  <c r="AF11" i="23" s="1"/>
  <c r="AF13" i="23" s="1"/>
  <c r="AF16" i="23" s="1"/>
  <c r="AF18" i="23" s="1"/>
  <c r="AF26" i="23" s="1"/>
  <c r="U26" i="23"/>
  <c r="U28" i="23" s="1"/>
  <c r="U30" i="23"/>
  <c r="Y7" i="23"/>
  <c r="Y8" i="23" s="1"/>
  <c r="Y9" i="23" s="1"/>
  <c r="Y11" i="23" s="1"/>
  <c r="X7" i="23"/>
  <c r="X8" i="23" s="1"/>
  <c r="X9" i="23" s="1"/>
  <c r="X11" i="23" s="1"/>
  <c r="X13" i="23" s="1"/>
  <c r="X16" i="23" s="1"/>
  <c r="X18" i="23" s="1"/>
  <c r="X26" i="23" s="1"/>
  <c r="AB7" i="23"/>
  <c r="AB8" i="23" s="1"/>
  <c r="AB9" i="23" s="1"/>
  <c r="AB11" i="23" s="1"/>
  <c r="W7" i="23"/>
  <c r="W8" i="23" s="1"/>
  <c r="W9" i="23" s="1"/>
  <c r="W11" i="23" s="1"/>
  <c r="W13" i="23" s="1"/>
  <c r="W16" i="23" s="1"/>
  <c r="W18" i="23" s="1"/>
  <c r="W26" i="23" s="1"/>
  <c r="AA7" i="23"/>
  <c r="AA8" i="23" s="1"/>
  <c r="AA9" i="23" s="1"/>
  <c r="AA11" i="23" s="1"/>
  <c r="AA13" i="23" s="1"/>
  <c r="AA16" i="23" s="1"/>
  <c r="AA18" i="23" s="1"/>
  <c r="AA26" i="23" s="1"/>
  <c r="V7" i="23"/>
  <c r="V8" i="23" s="1"/>
  <c r="V9" i="23" s="1"/>
  <c r="V11" i="23" s="1"/>
  <c r="AC7" i="23"/>
  <c r="AC8" i="23" s="1"/>
  <c r="AC9" i="23" s="1"/>
  <c r="AC11" i="23" s="1"/>
  <c r="AC13" i="23" s="1"/>
  <c r="AC16" i="23" s="1"/>
  <c r="AC18" i="23" s="1"/>
  <c r="AC26" i="23" s="1"/>
  <c r="AD7" i="23"/>
  <c r="AD8" i="23" s="1"/>
  <c r="AD9" i="23" s="1"/>
  <c r="AD11" i="23" s="1"/>
  <c r="AD13" i="23" s="1"/>
  <c r="AD16" i="23" s="1"/>
  <c r="AD18" i="23" s="1"/>
  <c r="AD26" i="23" s="1"/>
  <c r="Z7" i="23"/>
  <c r="Z8" i="23" s="1"/>
  <c r="Z9" i="23" s="1"/>
  <c r="Z11" i="23" s="1"/>
  <c r="Z13" i="23" s="1"/>
  <c r="Z16" i="23" s="1"/>
  <c r="Z18" i="23" s="1"/>
  <c r="Z26" i="23" s="1"/>
  <c r="AE7" i="23"/>
  <c r="AE8" i="23" s="1"/>
  <c r="AE9" i="23" s="1"/>
  <c r="AE11" i="23" s="1"/>
  <c r="D19" i="22"/>
  <c r="Y75" i="2"/>
  <c r="Y76" i="2" s="1"/>
  <c r="X75" i="2"/>
  <c r="X76" i="2" s="1"/>
  <c r="Z75" i="2"/>
  <c r="Z76" i="2" s="1"/>
  <c r="V75" i="2"/>
  <c r="V76" i="2" s="1"/>
  <c r="AC75" i="2"/>
  <c r="AC76" i="2" s="1"/>
  <c r="U154" i="2"/>
  <c r="U155" i="2" s="1"/>
  <c r="U156" i="2" s="1"/>
  <c r="U158" i="2" s="1"/>
  <c r="AD75" i="2"/>
  <c r="AD76" i="2" s="1"/>
  <c r="AA75" i="2"/>
  <c r="AA76" i="2" s="1"/>
  <c r="AB75" i="2"/>
  <c r="AB76" i="2" s="1"/>
  <c r="AE75" i="2"/>
  <c r="AE76" i="2" s="1"/>
  <c r="W75" i="2"/>
  <c r="W76" i="2" s="1"/>
  <c r="T71" i="2"/>
  <c r="U75" i="2"/>
  <c r="U76" i="2" s="1"/>
  <c r="H98" i="1"/>
  <c r="H99" i="1"/>
  <c r="AA154" i="2" l="1"/>
  <c r="AA155" i="2" s="1"/>
  <c r="AA156" i="2" s="1"/>
  <c r="AA158" i="2" s="1"/>
  <c r="AD154" i="2"/>
  <c r="AD155" i="2" s="1"/>
  <c r="AD156" i="2" s="1"/>
  <c r="AD158" i="2" s="1"/>
  <c r="M16" i="22"/>
  <c r="M17" i="22" s="1"/>
  <c r="M19" i="22" s="1"/>
  <c r="N20" i="22" s="1"/>
  <c r="D21" i="22"/>
  <c r="Y154" i="2"/>
  <c r="Y155" i="2" s="1"/>
  <c r="Y156" i="2" s="1"/>
  <c r="Y158" i="2" s="1"/>
  <c r="AE154" i="2"/>
  <c r="AE155" i="2" s="1"/>
  <c r="AE156" i="2" s="1"/>
  <c r="AE158" i="2" s="1"/>
  <c r="AC154" i="2"/>
  <c r="AC155" i="2" s="1"/>
  <c r="AC156" i="2" s="1"/>
  <c r="AC158" i="2" s="1"/>
  <c r="V154" i="2"/>
  <c r="V155" i="2" s="1"/>
  <c r="V156" i="2" s="1"/>
  <c r="V158" i="2" s="1"/>
  <c r="U160" i="2"/>
  <c r="U163" i="2" s="1"/>
  <c r="U165" i="2" s="1"/>
  <c r="X154" i="2"/>
  <c r="X155" i="2" s="1"/>
  <c r="X156" i="2" s="1"/>
  <c r="X158" i="2" s="1"/>
  <c r="AF154" i="2"/>
  <c r="AF155" i="2" s="1"/>
  <c r="AF156" i="2" s="1"/>
  <c r="AF158" i="2" s="1"/>
  <c r="T73" i="2"/>
  <c r="U73" i="2" s="1"/>
  <c r="V73" i="2" s="1"/>
  <c r="W73" i="2" s="1"/>
  <c r="X73" i="2" s="1"/>
  <c r="Y73" i="2" s="1"/>
  <c r="Z73" i="2" s="1"/>
  <c r="AA73" i="2" s="1"/>
  <c r="AB73" i="2" s="1"/>
  <c r="AC73" i="2" s="1"/>
  <c r="AD73" i="2" s="1"/>
  <c r="AE73" i="2" s="1"/>
  <c r="T75" i="2"/>
  <c r="W154" i="2"/>
  <c r="W155" i="2" s="1"/>
  <c r="W156" i="2" s="1"/>
  <c r="W158" i="2" s="1"/>
  <c r="Z154" i="2"/>
  <c r="Z155" i="2" s="1"/>
  <c r="Z156" i="2" s="1"/>
  <c r="Z158" i="2" s="1"/>
  <c r="AB154" i="2"/>
  <c r="AB155" i="2" s="1"/>
  <c r="AB156" i="2" s="1"/>
  <c r="AB158" i="2" s="1"/>
  <c r="H101" i="1"/>
  <c r="AG29" i="23" l="1"/>
  <c r="V29" i="23"/>
  <c r="V12" i="23" s="1"/>
  <c r="V13" i="23" s="1"/>
  <c r="V16" i="23" s="1"/>
  <c r="V18" i="23" s="1"/>
  <c r="Z29" i="23"/>
  <c r="AV29" i="23"/>
  <c r="AH29" i="23"/>
  <c r="AH12" i="23" s="1"/>
  <c r="AH13" i="23" s="1"/>
  <c r="AH16" i="23" s="1"/>
  <c r="AH18" i="23" s="1"/>
  <c r="AH26" i="23" s="1"/>
  <c r="BF29" i="23"/>
  <c r="BF12" i="23" s="1"/>
  <c r="BF13" i="23" s="1"/>
  <c r="BF16" i="23" s="1"/>
  <c r="BF18" i="23" s="1"/>
  <c r="BF26" i="23" s="1"/>
  <c r="AD29" i="23"/>
  <c r="AJ29" i="23"/>
  <c r="AX29" i="23"/>
  <c r="AQ29" i="23"/>
  <c r="AQ12" i="23" s="1"/>
  <c r="AQ13" i="23" s="1"/>
  <c r="AQ16" i="23" s="1"/>
  <c r="AQ18" i="23" s="1"/>
  <c r="AQ26" i="23" s="1"/>
  <c r="AB29" i="23"/>
  <c r="AB12" i="23" s="1"/>
  <c r="AB13" i="23" s="1"/>
  <c r="AB16" i="23" s="1"/>
  <c r="AB18" i="23" s="1"/>
  <c r="AB26" i="23" s="1"/>
  <c r="AW29" i="23"/>
  <c r="AW12" i="23" s="1"/>
  <c r="AW13" i="23" s="1"/>
  <c r="AW16" i="23" s="1"/>
  <c r="AW18" i="23" s="1"/>
  <c r="AW26" i="23" s="1"/>
  <c r="BH29" i="23"/>
  <c r="BE29" i="23"/>
  <c r="Y29" i="23"/>
  <c r="Y12" i="23" s="1"/>
  <c r="Y13" i="23" s="1"/>
  <c r="Y16" i="23" s="1"/>
  <c r="Y18" i="23" s="1"/>
  <c r="Y26" i="23" s="1"/>
  <c r="BG29" i="23"/>
  <c r="T29" i="23"/>
  <c r="AU29" i="23"/>
  <c r="AE29" i="23"/>
  <c r="AE12" i="23" s="1"/>
  <c r="AE13" i="23" s="1"/>
  <c r="AE16" i="23" s="1"/>
  <c r="AE18" i="23" s="1"/>
  <c r="AE26" i="23" s="1"/>
  <c r="AI29" i="23"/>
  <c r="W29" i="23"/>
  <c r="BI29" i="23"/>
  <c r="BI12" i="23" s="1"/>
  <c r="BI13" i="23" s="1"/>
  <c r="BI16" i="23" s="1"/>
  <c r="BI18" i="23" s="1"/>
  <c r="BI26" i="23" s="1"/>
  <c r="BA29" i="23"/>
  <c r="BC29" i="23"/>
  <c r="BC12" i="23" s="1"/>
  <c r="BC13" i="23" s="1"/>
  <c r="BC16" i="23" s="1"/>
  <c r="BC18" i="23" s="1"/>
  <c r="BC26" i="23" s="1"/>
  <c r="AA29" i="23"/>
  <c r="AR29" i="23"/>
  <c r="AZ29" i="23"/>
  <c r="AZ12" i="23" s="1"/>
  <c r="AZ13" i="23" s="1"/>
  <c r="AZ16" i="23" s="1"/>
  <c r="AZ18" i="23" s="1"/>
  <c r="AZ26" i="23" s="1"/>
  <c r="AK29" i="23"/>
  <c r="AK12" i="23" s="1"/>
  <c r="AK13" i="23" s="1"/>
  <c r="AK16" i="23" s="1"/>
  <c r="AK18" i="23" s="1"/>
  <c r="AK26" i="23" s="1"/>
  <c r="AO29" i="23"/>
  <c r="BK29" i="23"/>
  <c r="AN29" i="23"/>
  <c r="AN12" i="23" s="1"/>
  <c r="AN13" i="23" s="1"/>
  <c r="AN16" i="23" s="1"/>
  <c r="AN18" i="23" s="1"/>
  <c r="AN26" i="23" s="1"/>
  <c r="U29" i="23"/>
  <c r="AC29" i="23"/>
  <c r="AT29" i="23"/>
  <c r="AT12" i="23" s="1"/>
  <c r="AT13" i="23" s="1"/>
  <c r="AT16" i="23" s="1"/>
  <c r="AT18" i="23" s="1"/>
  <c r="AT26" i="23" s="1"/>
  <c r="AM29" i="23"/>
  <c r="X29" i="23"/>
  <c r="BL29" i="23"/>
  <c r="BL12" i="23" s="1"/>
  <c r="BL13" i="23" s="1"/>
  <c r="BL16" i="23" s="1"/>
  <c r="BL18" i="23" s="1"/>
  <c r="BL26" i="23" s="1"/>
  <c r="BJ29" i="23"/>
  <c r="BO29" i="23"/>
  <c r="BO12" i="23" s="1"/>
  <c r="BO13" i="23" s="1"/>
  <c r="BO16" i="23" s="1"/>
  <c r="BO18" i="23" s="1"/>
  <c r="BO26" i="23" s="1"/>
  <c r="AS29" i="23"/>
  <c r="BM29" i="23"/>
  <c r="AL29" i="23"/>
  <c r="AP29" i="23"/>
  <c r="BN29" i="23"/>
  <c r="AF29" i="23"/>
  <c r="BD29" i="23"/>
  <c r="AY29" i="23"/>
  <c r="BB29" i="23"/>
  <c r="D23" i="22"/>
  <c r="T76" i="2"/>
  <c r="Y176" i="2"/>
  <c r="Y159" i="2" s="1"/>
  <c r="Y160" i="2" s="1"/>
  <c r="Y163" i="2" s="1"/>
  <c r="Y165" i="2" s="1"/>
  <c r="X176" i="2"/>
  <c r="AE176" i="2"/>
  <c r="AE159" i="2" s="1"/>
  <c r="BB176" i="2"/>
  <c r="BK176" i="2"/>
  <c r="AB176" i="2"/>
  <c r="AB159" i="2" s="1"/>
  <c r="AV176" i="2"/>
  <c r="AR176" i="2"/>
  <c r="T176" i="2"/>
  <c r="AT176" i="2"/>
  <c r="AT159" i="2" s="1"/>
  <c r="AT160" i="2" s="1"/>
  <c r="AT163" i="2" s="1"/>
  <c r="AT165" i="2" s="1"/>
  <c r="AY176" i="2"/>
  <c r="AL176" i="2"/>
  <c r="BO176" i="2"/>
  <c r="BO159" i="2" s="1"/>
  <c r="BO160" i="2" s="1"/>
  <c r="BO163" i="2" s="1"/>
  <c r="BO165" i="2" s="1"/>
  <c r="AZ176" i="2"/>
  <c r="AZ159" i="2" s="1"/>
  <c r="BE176" i="2"/>
  <c r="AN176" i="2"/>
  <c r="AN159" i="2" s="1"/>
  <c r="AU176" i="2"/>
  <c r="BD176" i="2"/>
  <c r="AM176" i="2"/>
  <c r="AA176" i="2"/>
  <c r="AI176" i="2"/>
  <c r="BN176" i="2"/>
  <c r="BL176" i="2"/>
  <c r="BL159" i="2" s="1"/>
  <c r="BL160" i="2" s="1"/>
  <c r="BL163" i="2" s="1"/>
  <c r="BL165" i="2" s="1"/>
  <c r="AH176" i="2"/>
  <c r="AH159" i="2" s="1"/>
  <c r="BG176" i="2"/>
  <c r="Z176" i="2"/>
  <c r="AO176" i="2"/>
  <c r="BF176" i="2"/>
  <c r="BF159" i="2" s="1"/>
  <c r="BF160" i="2" s="1"/>
  <c r="BF163" i="2" s="1"/>
  <c r="BF165" i="2" s="1"/>
  <c r="AP176" i="2"/>
  <c r="U176" i="2"/>
  <c r="AD176" i="2"/>
  <c r="BC176" i="2"/>
  <c r="BC159" i="2" s="1"/>
  <c r="AQ176" i="2"/>
  <c r="AQ159" i="2" s="1"/>
  <c r="AQ160" i="2" s="1"/>
  <c r="AQ163" i="2" s="1"/>
  <c r="AQ165" i="2" s="1"/>
  <c r="AF176" i="2"/>
  <c r="BH176" i="2"/>
  <c r="AG176" i="2"/>
  <c r="BA176" i="2"/>
  <c r="AW176" i="2"/>
  <c r="AW159" i="2" s="1"/>
  <c r="AW160" i="2" s="1"/>
  <c r="AW163" i="2" s="1"/>
  <c r="AW165" i="2" s="1"/>
  <c r="BJ176" i="2"/>
  <c r="AS176" i="2"/>
  <c r="BM176" i="2"/>
  <c r="BI176" i="2"/>
  <c r="BI159" i="2" s="1"/>
  <c r="BI160" i="2" s="1"/>
  <c r="BI163" i="2" s="1"/>
  <c r="BI165" i="2" s="1"/>
  <c r="AX176" i="2"/>
  <c r="AK176" i="2"/>
  <c r="AK159" i="2" s="1"/>
  <c r="AK160" i="2" s="1"/>
  <c r="AK163" i="2" s="1"/>
  <c r="AK165" i="2" s="1"/>
  <c r="AC176" i="2"/>
  <c r="AJ176" i="2"/>
  <c r="V176" i="2"/>
  <c r="V159" i="2" s="1"/>
  <c r="V160" i="2" s="1"/>
  <c r="V163" i="2" s="1"/>
  <c r="V165" i="2" s="1"/>
  <c r="V173" i="2" s="1"/>
  <c r="W176" i="2"/>
  <c r="AN160" i="2"/>
  <c r="AN163" i="2" s="1"/>
  <c r="AN165" i="2" s="1"/>
  <c r="AJ160" i="2"/>
  <c r="AJ163" i="2" s="1"/>
  <c r="AJ165" i="2" s="1"/>
  <c r="BK160" i="2"/>
  <c r="BK163" i="2" s="1"/>
  <c r="BK165" i="2" s="1"/>
  <c r="AF160" i="2"/>
  <c r="AF163" i="2" s="1"/>
  <c r="AF165" i="2" s="1"/>
  <c r="AE160" i="2"/>
  <c r="AE163" i="2" s="1"/>
  <c r="AE165" i="2" s="1"/>
  <c r="AM160" i="2"/>
  <c r="AM163" i="2" s="1"/>
  <c r="AM165" i="2" s="1"/>
  <c r="X160" i="2"/>
  <c r="X163" i="2" s="1"/>
  <c r="X165" i="2" s="1"/>
  <c r="AI160" i="2"/>
  <c r="AI163" i="2" s="1"/>
  <c r="AI165" i="2" s="1"/>
  <c r="AH160" i="2"/>
  <c r="AH163" i="2" s="1"/>
  <c r="AH165" i="2" s="1"/>
  <c r="AZ160" i="2"/>
  <c r="AZ163" i="2" s="1"/>
  <c r="AZ165" i="2" s="1"/>
  <c r="U173" i="2"/>
  <c r="U175" i="2" s="1"/>
  <c r="AY160" i="2"/>
  <c r="AY163" i="2" s="1"/>
  <c r="AY165" i="2" s="1"/>
  <c r="Z160" i="2"/>
  <c r="Z163" i="2" s="1"/>
  <c r="Z165" i="2" s="1"/>
  <c r="BB160" i="2"/>
  <c r="BB163" i="2" s="1"/>
  <c r="BB165" i="2" s="1"/>
  <c r="AS160" i="2"/>
  <c r="AS163" i="2" s="1"/>
  <c r="AS165" i="2" s="1"/>
  <c r="AP160" i="2"/>
  <c r="AP163" i="2" s="1"/>
  <c r="AP165" i="2" s="1"/>
  <c r="BG160" i="2"/>
  <c r="BG163" i="2" s="1"/>
  <c r="BG165" i="2" s="1"/>
  <c r="AC160" i="2"/>
  <c r="AC163" i="2" s="1"/>
  <c r="AC165" i="2" s="1"/>
  <c r="BA160" i="2"/>
  <c r="BA163" i="2" s="1"/>
  <c r="BA165" i="2" s="1"/>
  <c r="BH160" i="2"/>
  <c r="BH163" i="2" s="1"/>
  <c r="BH165" i="2" s="1"/>
  <c r="BC160" i="2"/>
  <c r="BC163" i="2" s="1"/>
  <c r="BC165" i="2" s="1"/>
  <c r="AO160" i="2"/>
  <c r="AO163" i="2" s="1"/>
  <c r="AO165" i="2" s="1"/>
  <c r="BD160" i="2"/>
  <c r="BD163" i="2" s="1"/>
  <c r="BD165" i="2" s="1"/>
  <c r="AB160" i="2"/>
  <c r="AB163" i="2" s="1"/>
  <c r="AB165" i="2" s="1"/>
  <c r="W160" i="2"/>
  <c r="W163" i="2" s="1"/>
  <c r="W165" i="2" s="1"/>
  <c r="BJ160" i="2"/>
  <c r="BJ163" i="2" s="1"/>
  <c r="BJ165" i="2" s="1"/>
  <c r="AA160" i="2"/>
  <c r="AA163" i="2" s="1"/>
  <c r="AA165" i="2" s="1"/>
  <c r="AL160" i="2"/>
  <c r="AL163" i="2" s="1"/>
  <c r="AL165" i="2" s="1"/>
  <c r="BE160" i="2"/>
  <c r="BE163" i="2" s="1"/>
  <c r="BE165" i="2" s="1"/>
  <c r="AX160" i="2"/>
  <c r="AX163" i="2" s="1"/>
  <c r="AX165" i="2" s="1"/>
  <c r="AR160" i="2"/>
  <c r="AR163" i="2" s="1"/>
  <c r="AR165" i="2" s="1"/>
  <c r="BN160" i="2"/>
  <c r="BN163" i="2" s="1"/>
  <c r="BN165" i="2" s="1"/>
  <c r="BM160" i="2"/>
  <c r="BM163" i="2" s="1"/>
  <c r="BM165" i="2" s="1"/>
  <c r="AU160" i="2"/>
  <c r="AU163" i="2" s="1"/>
  <c r="AU165" i="2" s="1"/>
  <c r="AG160" i="2"/>
  <c r="AG163" i="2" s="1"/>
  <c r="AG165" i="2" s="1"/>
  <c r="AV160" i="2"/>
  <c r="AV163" i="2" s="1"/>
  <c r="AV165" i="2" s="1"/>
  <c r="AD160" i="2"/>
  <c r="AD163" i="2" s="1"/>
  <c r="AD165" i="2" s="1"/>
  <c r="H104" i="1"/>
  <c r="H5" i="1" s="1"/>
  <c r="H112" i="1"/>
  <c r="H113" i="1" s="1"/>
  <c r="H114" i="1" s="1"/>
  <c r="H116" i="1" s="1"/>
  <c r="H120" i="1" s="1"/>
  <c r="V26" i="23" l="1"/>
  <c r="V28" i="23" s="1"/>
  <c r="W28" i="23" s="1"/>
  <c r="X28" i="23" s="1"/>
  <c r="Y28" i="23" s="1"/>
  <c r="Z28" i="23" s="1"/>
  <c r="AA28" i="23" s="1"/>
  <c r="AB28" i="23" s="1"/>
  <c r="AC28" i="23" s="1"/>
  <c r="AD28" i="23" s="1"/>
  <c r="AE28" i="23" s="1"/>
  <c r="AF28" i="23" s="1"/>
  <c r="AG28" i="23" s="1"/>
  <c r="AH28" i="23" s="1"/>
  <c r="AI28" i="23" s="1"/>
  <c r="AJ28" i="23" s="1"/>
  <c r="AK28" i="23" s="1"/>
  <c r="AL28" i="23" s="1"/>
  <c r="AM28" i="23" s="1"/>
  <c r="AN28" i="23" s="1"/>
  <c r="AO28" i="23" s="1"/>
  <c r="AP28" i="23" s="1"/>
  <c r="AQ28" i="23" s="1"/>
  <c r="AR28" i="23" s="1"/>
  <c r="AS28" i="23" s="1"/>
  <c r="AT28" i="23" s="1"/>
  <c r="AU28" i="23" s="1"/>
  <c r="AV28" i="23" s="1"/>
  <c r="AW28" i="23" s="1"/>
  <c r="AX28" i="23" s="1"/>
  <c r="AY28" i="23" s="1"/>
  <c r="AZ28" i="23" s="1"/>
  <c r="BA28" i="23" s="1"/>
  <c r="BB28" i="23" s="1"/>
  <c r="BC28" i="23" s="1"/>
  <c r="BD28" i="23" s="1"/>
  <c r="BE28" i="23" s="1"/>
  <c r="BF28" i="23" s="1"/>
  <c r="BG28" i="23" s="1"/>
  <c r="BH28" i="23" s="1"/>
  <c r="BI28" i="23" s="1"/>
  <c r="BJ28" i="23" s="1"/>
  <c r="BK28" i="23" s="1"/>
  <c r="BL28" i="23" s="1"/>
  <c r="BM28" i="23" s="1"/>
  <c r="BN28" i="23" s="1"/>
  <c r="BO28" i="23" s="1"/>
  <c r="V30" i="23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H30" i="23" s="1"/>
  <c r="AI30" i="23" s="1"/>
  <c r="AJ30" i="23" s="1"/>
  <c r="AK30" i="23" s="1"/>
  <c r="AL30" i="23" s="1"/>
  <c r="AM30" i="23" s="1"/>
  <c r="AN30" i="23" s="1"/>
  <c r="AO30" i="23" s="1"/>
  <c r="AP30" i="23" s="1"/>
  <c r="AQ30" i="23" s="1"/>
  <c r="AR30" i="23" s="1"/>
  <c r="AS30" i="23" s="1"/>
  <c r="AT30" i="23" s="1"/>
  <c r="AU30" i="23" s="1"/>
  <c r="AV30" i="23" s="1"/>
  <c r="AW30" i="23" s="1"/>
  <c r="AX30" i="23" s="1"/>
  <c r="AY30" i="23" s="1"/>
  <c r="AZ30" i="23" s="1"/>
  <c r="BA30" i="23" s="1"/>
  <c r="BB30" i="23" s="1"/>
  <c r="BC30" i="23" s="1"/>
  <c r="BD30" i="23" s="1"/>
  <c r="BE30" i="23" s="1"/>
  <c r="BF30" i="23" s="1"/>
  <c r="BG30" i="23" s="1"/>
  <c r="BH30" i="23" s="1"/>
  <c r="BI30" i="23" s="1"/>
  <c r="BJ30" i="23" s="1"/>
  <c r="BK30" i="23" s="1"/>
  <c r="BL30" i="23" s="1"/>
  <c r="BM30" i="23" s="1"/>
  <c r="BN30" i="23" s="1"/>
  <c r="BO30" i="23" s="1"/>
  <c r="E24" i="22"/>
  <c r="V175" i="2"/>
  <c r="AV173" i="2"/>
  <c r="BI173" i="2"/>
  <c r="AW173" i="2"/>
  <c r="BJ173" i="2"/>
  <c r="BC173" i="2"/>
  <c r="BG173" i="2"/>
  <c r="Z173" i="2"/>
  <c r="AH173" i="2"/>
  <c r="AM173" i="2"/>
  <c r="AK173" i="2"/>
  <c r="AN173" i="2"/>
  <c r="BO173" i="2"/>
  <c r="AU173" i="2"/>
  <c r="AX173" i="2"/>
  <c r="AL173" i="2"/>
  <c r="AQ173" i="2"/>
  <c r="BH173" i="2"/>
  <c r="AP173" i="2"/>
  <c r="AY173" i="2"/>
  <c r="AT173" i="2"/>
  <c r="AE173" i="2"/>
  <c r="AJ173" i="2"/>
  <c r="Y173" i="2"/>
  <c r="BM173" i="2"/>
  <c r="BF173" i="2"/>
  <c r="AB173" i="2"/>
  <c r="BA173" i="2"/>
  <c r="AS173" i="2"/>
  <c r="AI173" i="2"/>
  <c r="AD173" i="2"/>
  <c r="AG173" i="2"/>
  <c r="BN173" i="2"/>
  <c r="BE173" i="2"/>
  <c r="AA173" i="2"/>
  <c r="BL173" i="2"/>
  <c r="AO173" i="2"/>
  <c r="AC173" i="2"/>
  <c r="BB173" i="2"/>
  <c r="AZ173" i="2"/>
  <c r="X173" i="2"/>
  <c r="BK173" i="2"/>
  <c r="W173" i="2"/>
  <c r="AR173" i="2"/>
  <c r="AF173" i="2"/>
  <c r="H60" i="1"/>
  <c r="H66" i="1" s="1"/>
  <c r="BD173" i="2"/>
  <c r="W175" i="2" l="1"/>
  <c r="X175" i="2" s="1"/>
  <c r="Y175" i="2" s="1"/>
  <c r="Z175" i="2" s="1"/>
  <c r="AA175" i="2" s="1"/>
  <c r="AB175" i="2" s="1"/>
  <c r="AC175" i="2" s="1"/>
  <c r="AD175" i="2" s="1"/>
  <c r="AE175" i="2" s="1"/>
  <c r="AF175" i="2" s="1"/>
  <c r="AG175" i="2" s="1"/>
  <c r="AH175" i="2" s="1"/>
  <c r="AI175" i="2" s="1"/>
  <c r="AJ175" i="2" s="1"/>
  <c r="AK175" i="2" s="1"/>
  <c r="AL175" i="2" s="1"/>
  <c r="AM175" i="2" s="1"/>
  <c r="AN175" i="2" s="1"/>
  <c r="AO175" i="2" s="1"/>
  <c r="AP175" i="2" s="1"/>
  <c r="AQ175" i="2" s="1"/>
  <c r="AR175" i="2" s="1"/>
  <c r="AS175" i="2" s="1"/>
  <c r="AT175" i="2" s="1"/>
  <c r="AU175" i="2" s="1"/>
  <c r="AV175" i="2" s="1"/>
  <c r="AW175" i="2" s="1"/>
  <c r="AX175" i="2" s="1"/>
  <c r="AY175" i="2" s="1"/>
  <c r="AZ175" i="2" s="1"/>
  <c r="BA175" i="2" s="1"/>
  <c r="BB175" i="2" s="1"/>
  <c r="BC175" i="2" s="1"/>
  <c r="BD175" i="2" s="1"/>
  <c r="BE175" i="2" s="1"/>
  <c r="BF175" i="2" s="1"/>
  <c r="BG175" i="2" s="1"/>
  <c r="BH175" i="2" s="1"/>
  <c r="BI175" i="2" s="1"/>
  <c r="BJ175" i="2" s="1"/>
  <c r="BK175" i="2" s="1"/>
  <c r="BL175" i="2" s="1"/>
  <c r="BM175" i="2" s="1"/>
  <c r="BN175" i="2" s="1"/>
  <c r="BO175" i="2" s="1"/>
  <c r="D92" i="1"/>
  <c r="D3" i="1" s="1"/>
  <c r="D7" i="1" s="1"/>
  <c r="D90" i="1"/>
  <c r="D91" i="1" s="1"/>
  <c r="F90" i="1" l="1"/>
  <c r="E90" i="1"/>
  <c r="E91" i="1" s="1"/>
  <c r="E92" i="1"/>
  <c r="E3" i="1" s="1"/>
  <c r="E7" i="1" s="1"/>
  <c r="F91" i="1" l="1"/>
  <c r="F92" i="1"/>
  <c r="F3" i="1" s="1"/>
  <c r="F7" i="1" s="1"/>
  <c r="H90" i="1" l="1"/>
  <c r="H91" i="1" s="1"/>
  <c r="G90" i="1"/>
  <c r="G91" i="1" s="1"/>
  <c r="G92" i="1"/>
  <c r="G3" i="1" s="1"/>
  <c r="G7" i="1" s="1"/>
  <c r="H92" i="1" l="1"/>
  <c r="H3" i="1" l="1"/>
  <c r="H7" i="1" s="1"/>
  <c r="D16" i="1" l="1"/>
  <c r="D15" i="1"/>
  <c r="D46" i="1" l="1"/>
  <c r="D57" i="1"/>
  <c r="D58" i="1" s="1"/>
  <c r="D68" i="1" l="1"/>
  <c r="D70" i="1" s="1"/>
  <c r="D72" i="1" l="1"/>
  <c r="D74" i="1"/>
  <c r="E16" i="1" l="1"/>
  <c r="E15" i="1"/>
  <c r="E46" i="1" l="1"/>
  <c r="E57" i="1"/>
  <c r="E58" i="1" s="1"/>
  <c r="E68" i="1" l="1"/>
  <c r="E70" i="1" s="1"/>
  <c r="E74" i="1" l="1"/>
  <c r="E72" i="1"/>
  <c r="F16" i="1" l="1"/>
  <c r="F15" i="1"/>
  <c r="F46" i="1" l="1"/>
  <c r="F57" i="1" l="1"/>
  <c r="F58" i="1" s="1"/>
  <c r="F68" i="1" l="1"/>
  <c r="F70" i="1" s="1"/>
  <c r="F74" i="1" l="1"/>
  <c r="F72" i="1"/>
  <c r="F75" i="1" l="1"/>
  <c r="G16" i="1" l="1"/>
  <c r="G15" i="1"/>
  <c r="G46" i="1" l="1"/>
  <c r="G57" i="1"/>
  <c r="G58" i="1" s="1"/>
  <c r="G68" i="1" l="1"/>
  <c r="G70" i="1" s="1"/>
  <c r="G74" i="1" l="1"/>
  <c r="G72" i="1"/>
  <c r="G75" i="1" l="1"/>
  <c r="H15" i="1" l="1"/>
  <c r="H57" i="1" l="1"/>
  <c r="H58" i="1" s="1"/>
  <c r="H16" i="1"/>
  <c r="H46" i="1" s="1"/>
  <c r="H68" i="1" l="1"/>
  <c r="H70" i="1" s="1"/>
  <c r="H74" i="1" l="1"/>
  <c r="H72" i="1"/>
  <c r="H75" i="1" l="1"/>
</calcChain>
</file>

<file path=xl/sharedStrings.xml><?xml version="1.0" encoding="utf-8"?>
<sst xmlns="http://schemas.openxmlformats.org/spreadsheetml/2006/main" count="328" uniqueCount="230">
  <si>
    <t>Leaphy Financial Plan</t>
  </si>
  <si>
    <t>all amounts in Euro</t>
  </si>
  <si>
    <t>Income</t>
  </si>
  <si>
    <t>income advertisement</t>
  </si>
  <si>
    <t>income business intelligence</t>
  </si>
  <si>
    <t>Total income</t>
  </si>
  <si>
    <t>Costs</t>
  </si>
  <si>
    <t>Total costs</t>
  </si>
  <si>
    <t>EBITDA</t>
  </si>
  <si>
    <t>other non-IT costs</t>
  </si>
  <si>
    <t>Details income</t>
  </si>
  <si>
    <t>Target countries</t>
  </si>
  <si>
    <t>Price per PIL</t>
  </si>
  <si>
    <t>Office rent</t>
  </si>
  <si>
    <t>Subtotal non-IT costs</t>
  </si>
  <si>
    <t>IT costs</t>
  </si>
  <si>
    <t>total logins / month</t>
  </si>
  <si>
    <t>Total IT cost</t>
  </si>
  <si>
    <t>Subtotal IT costs</t>
  </si>
  <si>
    <t>Total cost</t>
  </si>
  <si>
    <t>Total accumulated costs</t>
  </si>
  <si>
    <t>EBIT</t>
  </si>
  <si>
    <t>(3) contingency on overall costs</t>
  </si>
  <si>
    <t xml:space="preserve">Inflation assumed </t>
  </si>
  <si>
    <t>European citizens with chronic diseases</t>
  </si>
  <si>
    <t>No inflation assumed for Y1</t>
  </si>
  <si>
    <t>average price per ePIL / year</t>
  </si>
  <si>
    <t>ePIL evolution %</t>
  </si>
  <si>
    <t>evolution unique user (% Chonic Patients)</t>
  </si>
  <si>
    <t>evolution potential unique users #</t>
  </si>
  <si>
    <t>logins / year</t>
  </si>
  <si>
    <t>Click-throug rate advertisement / login</t>
  </si>
  <si>
    <t>Average price per click</t>
  </si>
  <si>
    <t>Income intelligence reports</t>
  </si>
  <si>
    <t>Income post-marketing follow up studies (registry type)</t>
  </si>
  <si>
    <t>Income Quality of life / value based outcomes</t>
  </si>
  <si>
    <t>transactions per login</t>
  </si>
  <si>
    <t>transactions  per year</t>
  </si>
  <si>
    <t>DTUs (data transactions per second)</t>
  </si>
  <si>
    <t>cloud storage production (monthly)</t>
  </si>
  <si>
    <t>cloud storage testing  (monthly)</t>
  </si>
  <si>
    <t>cloud storage 4-tier (yearly)</t>
  </si>
  <si>
    <t>cloud application production (monthly)</t>
  </si>
  <si>
    <t>cloud application testing (monthly)</t>
  </si>
  <si>
    <t>cloud application 4-tier (yearly)</t>
  </si>
  <si>
    <t>Total cloud costs</t>
  </si>
  <si>
    <t>Basic eLeaflet fee</t>
  </si>
  <si>
    <t>Average discount</t>
  </si>
  <si>
    <t>Market research (e.g. user testings)</t>
  </si>
  <si>
    <t>ePIL evolution previous years</t>
  </si>
  <si>
    <t>unique ePIL sales / month</t>
  </si>
  <si>
    <t>accumulated ePILs</t>
  </si>
  <si>
    <t>income ePIL and eSmPC</t>
  </si>
  <si>
    <t>EEA citizens</t>
  </si>
  <si>
    <t>Total number of products registered in EMA db</t>
  </si>
  <si>
    <t>(1) phone/laptops/Mobile  ao (€/month)</t>
  </si>
  <si>
    <t>Monthly Active users (MAU)</t>
  </si>
  <si>
    <t>Monthly New users</t>
  </si>
  <si>
    <t>Churn rate of users</t>
  </si>
  <si>
    <t>Montlhy user growth rate</t>
  </si>
  <si>
    <t>month</t>
  </si>
  <si>
    <t>evolution use platform / day (Daily Active Users)</t>
  </si>
  <si>
    <t>days/month</t>
  </si>
  <si>
    <t>Churn of MAU (previous month)</t>
  </si>
  <si>
    <t>year</t>
  </si>
  <si>
    <t>database API licensing (e.g. e-Pharmacy)</t>
  </si>
  <si>
    <t>average price per license</t>
  </si>
  <si>
    <t>income licences</t>
  </si>
  <si>
    <t>Basic licence fee</t>
  </si>
  <si>
    <t>Unique license sales / month</t>
  </si>
  <si>
    <t>accumulated licenses</t>
  </si>
  <si>
    <t>License evolution previous years</t>
  </si>
  <si>
    <t>income API licensing</t>
  </si>
  <si>
    <t>license evolution (accumulated)</t>
  </si>
  <si>
    <t>ePIL evolution (accumulated)</t>
  </si>
  <si>
    <t>Country database setup cost</t>
  </si>
  <si>
    <t>Sales Rep Country 2 (Austria) (1 FTE)</t>
  </si>
  <si>
    <t>Sales Rep Country 3 (Netherlands) (1 FTE)</t>
  </si>
  <si>
    <t>EU Sales Director (Belgium + EU) (1 FTE)</t>
  </si>
  <si>
    <t>Sales Rep Country 4 (France) (1 FTE)</t>
  </si>
  <si>
    <t>Sales Rep Country 5 (Spain) (1 FTE)</t>
  </si>
  <si>
    <t>Sales Rep Country 6 (Italy) (1 FTE)</t>
  </si>
  <si>
    <t>Belgium</t>
  </si>
  <si>
    <t>Austria</t>
  </si>
  <si>
    <t>Netherlands</t>
  </si>
  <si>
    <t>France</t>
  </si>
  <si>
    <t>Spain</t>
  </si>
  <si>
    <t>Italy</t>
  </si>
  <si>
    <t>Germany</t>
  </si>
  <si>
    <t>Portugal</t>
  </si>
  <si>
    <t>Database server hosting (local)</t>
  </si>
  <si>
    <t>IT development costs (general)</t>
  </si>
  <si>
    <t>IT development costs (country specific)</t>
  </si>
  <si>
    <t>Board and advisory board (fees + meetings)</t>
  </si>
  <si>
    <t>Local Sales Manager (1 FTE)</t>
  </si>
  <si>
    <t>HR costs</t>
  </si>
  <si>
    <t>IT support costs (consulting)</t>
  </si>
  <si>
    <t>local consulting (e.g. purchasing of local contacts)</t>
  </si>
  <si>
    <t>Total local costs</t>
  </si>
  <si>
    <t>"Local" Marketing</t>
  </si>
  <si>
    <t>Annual country specific Costs</t>
  </si>
  <si>
    <t>per month</t>
  </si>
  <si>
    <t xml:space="preserve">Local office </t>
  </si>
  <si>
    <t>Contingency and diverse costs</t>
  </si>
  <si>
    <t>administration</t>
  </si>
  <si>
    <t>local consulting &amp; legal costs</t>
  </si>
  <si>
    <t>Financial expenses</t>
  </si>
  <si>
    <t>N.A.</t>
  </si>
  <si>
    <t>BE, NL</t>
  </si>
  <si>
    <t>Sales Rep Country 10 (Nordics) (1 FTE)</t>
  </si>
  <si>
    <t>Baltic States</t>
  </si>
  <si>
    <t>Ireland + UK</t>
  </si>
  <si>
    <t>Sales Rep Country 9 (Ireland + UK) (1 FTE)</t>
  </si>
  <si>
    <t>NO, SE, DK, FI</t>
  </si>
  <si>
    <t>Poland</t>
  </si>
  <si>
    <t>Sales Rep Country 12 (Poland) (1 FTE)</t>
  </si>
  <si>
    <t>other CEE</t>
  </si>
  <si>
    <t>Sales Rep Country 8 (Germany) (1 FTE)</t>
  </si>
  <si>
    <t>Sales Rep Country 7 (Portugal) (1 FTE)</t>
  </si>
  <si>
    <t>Sales Rep Country 11 (Baltics) (1 FTE)</t>
  </si>
  <si>
    <t>Sales Rep Country 14 (CEE) (2 FTE)</t>
  </si>
  <si>
    <t>(2) travel costs per capita (€/month) (including company cars)</t>
  </si>
  <si>
    <t>Cloud computing cost (Microsoft Azure)</t>
  </si>
  <si>
    <t>PILs sold per month per country</t>
  </si>
  <si>
    <t>Licenses sold per moth per country</t>
  </si>
  <si>
    <t>Total operational countries</t>
  </si>
  <si>
    <t>Marketing new markets</t>
  </si>
  <si>
    <t>Recurring Marketing</t>
  </si>
  <si>
    <t>HQ Social Media Manager</t>
  </si>
  <si>
    <t>HQ Regulatory / Quality Director (1 FTE)</t>
  </si>
  <si>
    <t>HQ Business Intelligence Director (1 FTE)</t>
  </si>
  <si>
    <t>HQ Data analyst (1 FTE)</t>
  </si>
  <si>
    <t>Marketing costs</t>
  </si>
  <si>
    <t>Legal &amp; financial costs</t>
  </si>
  <si>
    <t>HR related cots (office, travel, admin)</t>
  </si>
  <si>
    <t>Contingency</t>
  </si>
  <si>
    <t>HR costs (headquarter)</t>
  </si>
  <si>
    <t>HR costs (outside Belgium)</t>
  </si>
  <si>
    <t>assumptions</t>
  </si>
  <si>
    <t>Year 3</t>
  </si>
  <si>
    <t>Year 5</t>
  </si>
  <si>
    <t>HQ Administrator (1 --&gt; 2 FTE)</t>
  </si>
  <si>
    <t>HQ Clinical Research Manager (1 --&gt; 2 FTE)</t>
  </si>
  <si>
    <t>HQ Health Economics Manager (1 --&gt; 2 FTE)</t>
  </si>
  <si>
    <t>Financial information</t>
  </si>
  <si>
    <t>Turnover</t>
  </si>
  <si>
    <t>Other operating income</t>
  </si>
  <si>
    <t>Total revenue</t>
  </si>
  <si>
    <t>Raw materials and consumables</t>
  </si>
  <si>
    <t>Total COGS</t>
  </si>
  <si>
    <t>Gross margin</t>
  </si>
  <si>
    <t>GM%</t>
  </si>
  <si>
    <t>Services and other goods</t>
  </si>
  <si>
    <t>Remuneration, Soc Secr, &amp; pension costs</t>
  </si>
  <si>
    <t>other operating charges</t>
  </si>
  <si>
    <t>Total OPEX</t>
  </si>
  <si>
    <t>end Aug-19</t>
  </si>
  <si>
    <t>Résultat financier</t>
  </si>
  <si>
    <t>Résultat Net avant impôts</t>
  </si>
  <si>
    <t>Résultat Net</t>
  </si>
  <si>
    <t>Amortissement</t>
  </si>
  <si>
    <t>Delta Working Capital</t>
  </si>
  <si>
    <t>Cash Flow from Operations</t>
  </si>
  <si>
    <t>Investissements</t>
  </si>
  <si>
    <t>Échéances en capital des emprunts à LT</t>
  </si>
  <si>
    <t>Nouvelles dettes contractées</t>
  </si>
  <si>
    <t>Paiement de dividende</t>
  </si>
  <si>
    <t>CF activités financières</t>
  </si>
  <si>
    <t>Local Data Management Manager (1 --&gt; 2 FTE)</t>
  </si>
  <si>
    <t>Belgium Data Management Manager (1 --&gt; 2 FTE)</t>
  </si>
  <si>
    <t>Austria data management manager (1 --&gt; 2 FTE)</t>
  </si>
  <si>
    <t>Netherlands Data Management Manager (1 --&gt; 2 FTE)</t>
  </si>
  <si>
    <t>France Data Management Manager (1 --&gt; 2 FTE)</t>
  </si>
  <si>
    <t>Spain Data Management Manager (1 --&gt; 2 FTE)</t>
  </si>
  <si>
    <t>Italy Data Management Manager (1 --&gt; 2 FTE)</t>
  </si>
  <si>
    <t>Portugal Data Management Manager (1 --&gt; 2 FTE)</t>
  </si>
  <si>
    <t>Germany Data Management Manager (1 --&gt; 2 FTE)</t>
  </si>
  <si>
    <t>Ireland  + UK Data Management Manager (1 --&gt;2 FTE)</t>
  </si>
  <si>
    <t>Nordics Data Management Manager (4 --&gt; 8 FTE)</t>
  </si>
  <si>
    <t>Baltic Data Management Manager (3 --&gt; 6 FTE)</t>
  </si>
  <si>
    <t>Poland Data Management Manager (1 --&gt; 2 FTE)</t>
  </si>
  <si>
    <t>(year 2 and following)</t>
  </si>
  <si>
    <t>CEE Data Management Manager (8 --&gt; 16 FTE)</t>
  </si>
  <si>
    <t>year 2</t>
  </si>
  <si>
    <t>Year 4</t>
  </si>
  <si>
    <t>year 1</t>
  </si>
  <si>
    <t>Country income</t>
  </si>
  <si>
    <t>country income (monthly)</t>
  </si>
  <si>
    <t>n.a.</t>
  </si>
  <si>
    <t>advertisement and business intelligence is HQ related income</t>
  </si>
  <si>
    <t>taxes</t>
  </si>
  <si>
    <t>Cumulative losses / profits</t>
  </si>
  <si>
    <t>AT, FR</t>
  </si>
  <si>
    <t>UK + IR, PT</t>
  </si>
  <si>
    <t>PL, ES</t>
  </si>
  <si>
    <t>IT, Baltics</t>
  </si>
  <si>
    <t>end Aug-2019</t>
  </si>
  <si>
    <t>subtotal HR related costs</t>
  </si>
  <si>
    <t>other operating costs</t>
  </si>
  <si>
    <t>payment delay income: 2 months</t>
  </si>
  <si>
    <t>payment delay invoices: 1 month</t>
  </si>
  <si>
    <t>payment delay HR costs: 0 months</t>
  </si>
  <si>
    <t>Taxes</t>
  </si>
  <si>
    <t>HQ HR costs</t>
  </si>
  <si>
    <t>HQ costs</t>
  </si>
  <si>
    <t>COO - Gui</t>
  </si>
  <si>
    <t>Business Development Advisor - Maarten</t>
  </si>
  <si>
    <t>Executive Director - Geert</t>
  </si>
  <si>
    <t>ADJUSTED CASH FLOWS SEED CASE - Full year of limited revenues</t>
  </si>
  <si>
    <t>Cash inflow</t>
  </si>
  <si>
    <t>Cash outflow</t>
  </si>
  <si>
    <t>Net monthly cashflow</t>
  </si>
  <si>
    <t>Net Operating CF</t>
  </si>
  <si>
    <t>Capital increase</t>
  </si>
  <si>
    <t>Net cash flows</t>
  </si>
  <si>
    <t>Cash position</t>
  </si>
  <si>
    <t>version: 12.3</t>
  </si>
  <si>
    <t>Summary budget forecast</t>
  </si>
  <si>
    <t>Financial Plan</t>
  </si>
  <si>
    <t>Single country</t>
  </si>
  <si>
    <t xml:space="preserve"> Monthly country specific costs</t>
  </si>
  <si>
    <t>Cumulative Operating CF</t>
  </si>
  <si>
    <t>Detail income</t>
  </si>
  <si>
    <t>footnotes ans assumptions</t>
  </si>
  <si>
    <r>
      <t>HR costs</t>
    </r>
    <r>
      <rPr>
        <sz val="10"/>
        <rFont val="Calibri"/>
        <family val="2"/>
      </rPr>
      <t xml:space="preserve"> (1)</t>
    </r>
  </si>
  <si>
    <t>Office small expenses 1)</t>
  </si>
  <si>
    <t>Travel + other HR expenses 2)</t>
  </si>
  <si>
    <t>Overall Contingency 3)</t>
  </si>
  <si>
    <t>Subtotal Contingency (3)</t>
  </si>
  <si>
    <t>22.08.2019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</si>
</sst>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 * #,##0_ ;_ * \-#,##0_ ;_ * &quot;-&quot;??_ ;_ @_ "/>
    <numFmt numFmtId="165" formatCode="[$€-2]\ #,##0"/>
    <numFmt numFmtId="166" formatCode="_-[$€-2]\ * #,##0_-;\-[$€-2]\ * #,##0_-;_-[$€-2]\ * &quot;-&quot;??_-;_-@"/>
    <numFmt numFmtId="167" formatCode="[$€-2]\ #,##0.00"/>
    <numFmt numFmtId="168" formatCode="_(* #,##0_);_(* \(#,##0\);_(* &quot;-&quot;?_);_(@_)"/>
    <numFmt numFmtId="169" formatCode="_-[$€-2]\ * #,##0.00_-;\-[$€-2]\ * #,##0.00_-;_-[$€-2]\ * &quot;-&quot;??_-;_-@"/>
    <numFmt numFmtId="170" formatCode="_-* #,##0_-;\-* #,##0_-;_-* &quot;-&quot;??_-;_-@"/>
    <numFmt numFmtId="171" formatCode="_-* #,##0.00_-;\-* #,##0.00_-;_-* &quot;-&quot;??_-;_-@"/>
    <numFmt numFmtId="172" formatCode="_ * #,##0.00_ ;_ * \-#,##0.00_ ;_ * &quot;-&quot;??_ ;_ @_ "/>
    <numFmt numFmtId="173" formatCode="[$€-2]\ #,##0;[Red]\-[$€-2]\ #,##0"/>
    <numFmt numFmtId="174" formatCode="[$€-2]\ #,##0.00;[Red]\-[$€-2]\ #,##0.00"/>
    <numFmt numFmtId="175" formatCode="_-* #,##0_-;\-* #,##0_-;_-* &quot;-&quot;??_-;_-@_-"/>
    <numFmt numFmtId="176" formatCode="_-[$€-2]\ * #,##0_-;\-[$€-2]\ * #,##0_-;_-[$€-2]\ * &quot;-&quot;??_-;_-@_-"/>
    <numFmt numFmtId="177" formatCode="_-[$€-2]\ * #,##0.00_-;\-[$€-2]\ * #,##0.00_-;_-[$€-2]\ * &quot;-&quot;??_-;_-@_-"/>
    <numFmt numFmtId="178" formatCode="0.0000%"/>
    <numFmt numFmtId="179" formatCode="#,##0,\ \k\€"/>
    <numFmt numFmtId="180" formatCode="#,##0_ ;[Red]\-#,##0\ "/>
  </numFmts>
  <fonts count="1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</font>
    <font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316">
    <xf numFmtId="0" fontId="0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8" fillId="0" borderId="0" xfId="0" quotePrefix="1" applyFont="1"/>
    <xf numFmtId="17" fontId="9" fillId="8" borderId="83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164" fontId="10" fillId="0" borderId="0" xfId="0" applyNumberFormat="1" applyFont="1"/>
    <xf numFmtId="164" fontId="8" fillId="0" borderId="12" xfId="0" applyNumberFormat="1" applyFont="1" applyBorder="1"/>
    <xf numFmtId="14" fontId="8" fillId="0" borderId="0" xfId="0" applyNumberFormat="1" applyFont="1"/>
    <xf numFmtId="0" fontId="10" fillId="0" borderId="16" xfId="0" applyFont="1" applyBorder="1"/>
    <xf numFmtId="164" fontId="8" fillId="0" borderId="0" xfId="0" applyNumberFormat="1" applyFont="1"/>
    <xf numFmtId="0" fontId="11" fillId="0" borderId="0" xfId="0" applyFont="1" applyAlignment="1"/>
    <xf numFmtId="0" fontId="10" fillId="0" borderId="0" xfId="0" applyFont="1"/>
    <xf numFmtId="164" fontId="10" fillId="0" borderId="0" xfId="0" applyNumberFormat="1" applyFont="1" applyAlignment="1"/>
    <xf numFmtId="164" fontId="10" fillId="0" borderId="12" xfId="0" applyNumberFormat="1" applyFont="1" applyBorder="1"/>
    <xf numFmtId="164" fontId="8" fillId="0" borderId="17" xfId="0" applyNumberFormat="1" applyFont="1" applyBorder="1"/>
    <xf numFmtId="164" fontId="8" fillId="0" borderId="18" xfId="0" applyNumberFormat="1" applyFont="1" applyBorder="1"/>
    <xf numFmtId="164" fontId="8" fillId="0" borderId="19" xfId="0" applyNumberFormat="1" applyFont="1" applyBorder="1"/>
    <xf numFmtId="177" fontId="10" fillId="0" borderId="0" xfId="0" applyNumberFormat="1" applyFont="1"/>
    <xf numFmtId="176" fontId="10" fillId="0" borderId="0" xfId="0" applyNumberFormat="1" applyFont="1"/>
    <xf numFmtId="9" fontId="10" fillId="0" borderId="0" xfId="2" applyFont="1"/>
    <xf numFmtId="173" fontId="10" fillId="0" borderId="0" xfId="0" applyNumberFormat="1" applyFont="1"/>
    <xf numFmtId="174" fontId="10" fillId="0" borderId="0" xfId="0" applyNumberFormat="1" applyFont="1"/>
    <xf numFmtId="9" fontId="10" fillId="0" borderId="0" xfId="0" applyNumberFormat="1" applyFont="1"/>
    <xf numFmtId="1" fontId="10" fillId="0" borderId="0" xfId="0" applyNumberFormat="1" applyFont="1"/>
    <xf numFmtId="165" fontId="10" fillId="0" borderId="0" xfId="0" applyNumberFormat="1" applyFont="1"/>
    <xf numFmtId="167" fontId="10" fillId="0" borderId="0" xfId="0" applyNumberFormat="1" applyFont="1"/>
    <xf numFmtId="175" fontId="10" fillId="0" borderId="0" xfId="1" applyNumberFormat="1" applyFont="1"/>
    <xf numFmtId="166" fontId="11" fillId="0" borderId="12" xfId="0" applyNumberFormat="1" applyFont="1" applyBorder="1"/>
    <xf numFmtId="164" fontId="8" fillId="0" borderId="0" xfId="0" applyNumberFormat="1" applyFont="1" applyBorder="1"/>
    <xf numFmtId="166" fontId="11" fillId="0" borderId="0" xfId="0" applyNumberFormat="1" applyFont="1" applyBorder="1"/>
    <xf numFmtId="164" fontId="7" fillId="0" borderId="0" xfId="0" applyNumberFormat="1" applyFont="1"/>
    <xf numFmtId="178" fontId="10" fillId="0" borderId="0" xfId="0" applyNumberFormat="1" applyFont="1"/>
    <xf numFmtId="10" fontId="10" fillId="0" borderId="0" xfId="0" applyNumberFormat="1" applyFont="1"/>
    <xf numFmtId="164" fontId="7" fillId="0" borderId="0" xfId="0" applyNumberFormat="1" applyFont="1" applyAlignment="1"/>
    <xf numFmtId="0" fontId="12" fillId="0" borderId="0" xfId="0" applyFont="1" applyFill="1" applyBorder="1" applyAlignment="1"/>
    <xf numFmtId="0" fontId="7" fillId="0" borderId="0" xfId="0" applyFont="1"/>
    <xf numFmtId="1" fontId="9" fillId="8" borderId="61" xfId="0" applyNumberFormat="1" applyFont="1" applyFill="1" applyBorder="1" applyAlignment="1">
      <alignment horizontal="center" vertical="center" wrapText="1"/>
    </xf>
    <xf numFmtId="0" fontId="9" fillId="8" borderId="78" xfId="0" applyFont="1" applyFill="1" applyBorder="1" applyAlignment="1">
      <alignment horizontal="center" vertical="center" wrapText="1"/>
    </xf>
    <xf numFmtId="17" fontId="9" fillId="8" borderId="84" xfId="0" applyNumberFormat="1" applyFont="1" applyFill="1" applyBorder="1" applyAlignment="1">
      <alignment horizontal="center" vertical="center" wrapText="1"/>
    </xf>
    <xf numFmtId="17" fontId="9" fillId="8" borderId="78" xfId="0" applyNumberFormat="1" applyFont="1" applyFill="1" applyBorder="1" applyAlignment="1">
      <alignment horizontal="center" vertical="center" wrapText="1"/>
    </xf>
    <xf numFmtId="0" fontId="13" fillId="0" borderId="0" xfId="0" applyFont="1"/>
    <xf numFmtId="3" fontId="7" fillId="0" borderId="0" xfId="0" applyNumberFormat="1" applyFont="1" applyBorder="1" applyAlignment="1"/>
    <xf numFmtId="3" fontId="7" fillId="0" borderId="48" xfId="0" applyNumberFormat="1" applyFont="1" applyBorder="1" applyAlignment="1"/>
    <xf numFmtId="3" fontId="7" fillId="0" borderId="64" xfId="0" applyNumberFormat="1" applyFont="1" applyBorder="1" applyAlignment="1"/>
    <xf numFmtId="3" fontId="7" fillId="0" borderId="0" xfId="0" applyNumberFormat="1" applyFont="1" applyAlignment="1"/>
    <xf numFmtId="0" fontId="14" fillId="0" borderId="0" xfId="0" applyFont="1"/>
    <xf numFmtId="3" fontId="15" fillId="0" borderId="64" xfId="0" applyNumberFormat="1" applyFont="1" applyBorder="1" applyAlignment="1"/>
    <xf numFmtId="3" fontId="15" fillId="0" borderId="0" xfId="0" applyNumberFormat="1" applyFont="1" applyAlignment="1"/>
    <xf numFmtId="0" fontId="16" fillId="0" borderId="58" xfId="0" applyFont="1" applyBorder="1"/>
    <xf numFmtId="3" fontId="16" fillId="0" borderId="59" xfId="0" applyNumberFormat="1" applyFont="1" applyBorder="1"/>
    <xf numFmtId="3" fontId="16" fillId="0" borderId="58" xfId="0" applyNumberFormat="1" applyFont="1" applyBorder="1"/>
    <xf numFmtId="3" fontId="7" fillId="0" borderId="64" xfId="0" applyNumberFormat="1" applyFont="1" applyBorder="1"/>
    <xf numFmtId="3" fontId="7" fillId="0" borderId="0" xfId="0" applyNumberFormat="1" applyFont="1"/>
    <xf numFmtId="0" fontId="7" fillId="0" borderId="64" xfId="0" applyFont="1" applyBorder="1" applyAlignment="1"/>
    <xf numFmtId="3" fontId="7" fillId="6" borderId="0" xfId="0" applyNumberFormat="1" applyFont="1" applyFill="1" applyAlignment="1"/>
    <xf numFmtId="180" fontId="16" fillId="0" borderId="59" xfId="0" applyNumberFormat="1" applyFont="1" applyBorder="1"/>
    <xf numFmtId="180" fontId="16" fillId="0" borderId="58" xfId="0" applyNumberFormat="1" applyFont="1" applyBorder="1"/>
    <xf numFmtId="14" fontId="8" fillId="0" borderId="56" xfId="0" applyNumberFormat="1" applyFont="1" applyBorder="1"/>
    <xf numFmtId="0" fontId="8" fillId="0" borderId="58" xfId="0" applyFont="1" applyBorder="1"/>
    <xf numFmtId="0" fontId="7" fillId="0" borderId="58" xfId="0" applyFont="1" applyBorder="1" applyAlignment="1"/>
    <xf numFmtId="0" fontId="8" fillId="0" borderId="59" xfId="0" applyFont="1" applyBorder="1"/>
    <xf numFmtId="0" fontId="8" fillId="0" borderId="0" xfId="0" applyFont="1" applyBorder="1"/>
    <xf numFmtId="0" fontId="7" fillId="0" borderId="0" xfId="0" applyFont="1" applyBorder="1" applyAlignment="1"/>
    <xf numFmtId="0" fontId="8" fillId="0" borderId="71" xfId="0" applyFont="1" applyBorder="1"/>
    <xf numFmtId="0" fontId="8" fillId="0" borderId="47" xfId="0" applyFont="1" applyBorder="1"/>
    <xf numFmtId="1" fontId="8" fillId="0" borderId="52" xfId="0" applyNumberFormat="1" applyFont="1" applyBorder="1"/>
    <xf numFmtId="1" fontId="8" fillId="0" borderId="66" xfId="0" applyNumberFormat="1" applyFont="1" applyBorder="1"/>
    <xf numFmtId="1" fontId="8" fillId="0" borderId="58" xfId="0" applyNumberFormat="1" applyFont="1" applyBorder="1"/>
    <xf numFmtId="0" fontId="10" fillId="0" borderId="48" xfId="0" applyFont="1" applyBorder="1"/>
    <xf numFmtId="179" fontId="10" fillId="0" borderId="47" xfId="0" applyNumberFormat="1" applyFont="1" applyBorder="1"/>
    <xf numFmtId="179" fontId="10" fillId="0" borderId="52" xfId="0" applyNumberFormat="1" applyFont="1" applyBorder="1"/>
    <xf numFmtId="179" fontId="10" fillId="0" borderId="66" xfId="0" applyNumberFormat="1" applyFont="1" applyBorder="1"/>
    <xf numFmtId="179" fontId="7" fillId="0" borderId="0" xfId="0" applyNumberFormat="1" applyFont="1" applyAlignment="1"/>
    <xf numFmtId="179" fontId="10" fillId="0" borderId="48" xfId="0" applyNumberFormat="1" applyFont="1" applyBorder="1"/>
    <xf numFmtId="179" fontId="10" fillId="0" borderId="0" xfId="0" applyNumberFormat="1" applyFont="1" applyBorder="1"/>
    <xf numFmtId="179" fontId="10" fillId="0" borderId="64" xfId="0" applyNumberFormat="1" applyFont="1" applyBorder="1"/>
    <xf numFmtId="0" fontId="7" fillId="0" borderId="70" xfId="0" applyFont="1" applyBorder="1" applyAlignment="1"/>
    <xf numFmtId="179" fontId="7" fillId="0" borderId="70" xfId="0" applyNumberFormat="1" applyFont="1" applyBorder="1" applyAlignment="1"/>
    <xf numFmtId="179" fontId="11" fillId="0" borderId="0" xfId="0" applyNumberFormat="1" applyFont="1" applyAlignment="1"/>
    <xf numFmtId="179" fontId="10" fillId="0" borderId="55" xfId="0" applyNumberFormat="1" applyFont="1" applyBorder="1"/>
    <xf numFmtId="179" fontId="10" fillId="0" borderId="63" xfId="0" applyNumberFormat="1" applyFont="1" applyBorder="1"/>
    <xf numFmtId="179" fontId="10" fillId="0" borderId="65" xfId="0" applyNumberFormat="1" applyFont="1" applyBorder="1"/>
    <xf numFmtId="164" fontId="8" fillId="0" borderId="77" xfId="0" applyNumberFormat="1" applyFont="1" applyBorder="1"/>
    <xf numFmtId="179" fontId="8" fillId="0" borderId="69" xfId="0" applyNumberFormat="1" applyFont="1" applyBorder="1"/>
    <xf numFmtId="179" fontId="8" fillId="0" borderId="70" xfId="0" applyNumberFormat="1" applyFont="1" applyBorder="1"/>
    <xf numFmtId="179" fontId="8" fillId="0" borderId="60" xfId="0" applyNumberFormat="1" applyFont="1" applyBorder="1"/>
    <xf numFmtId="179" fontId="8" fillId="0" borderId="72" xfId="0" applyNumberFormat="1" applyFont="1" applyBorder="1"/>
    <xf numFmtId="164" fontId="8" fillId="0" borderId="57" xfId="0" applyNumberFormat="1" applyFont="1" applyBorder="1"/>
    <xf numFmtId="164" fontId="8" fillId="0" borderId="64" xfId="0" applyNumberFormat="1" applyFont="1" applyBorder="1"/>
    <xf numFmtId="0" fontId="10" fillId="0" borderId="44" xfId="0" applyFont="1" applyBorder="1"/>
    <xf numFmtId="0" fontId="10" fillId="0" borderId="46" xfId="0" applyFont="1" applyBorder="1"/>
    <xf numFmtId="0" fontId="10" fillId="0" borderId="45" xfId="0" applyFont="1" applyBorder="1"/>
    <xf numFmtId="164" fontId="10" fillId="0" borderId="0" xfId="0" applyNumberFormat="1" applyFont="1" applyBorder="1"/>
    <xf numFmtId="164" fontId="10" fillId="0" borderId="64" xfId="0" applyNumberFormat="1" applyFont="1" applyBorder="1"/>
    <xf numFmtId="9" fontId="7" fillId="0" borderId="0" xfId="2" applyFont="1" applyAlignment="1"/>
    <xf numFmtId="0" fontId="10" fillId="0" borderId="56" xfId="0" applyFont="1" applyBorder="1"/>
    <xf numFmtId="179" fontId="10" fillId="0" borderId="56" xfId="0" applyNumberFormat="1" applyFont="1" applyBorder="1"/>
    <xf numFmtId="179" fontId="10" fillId="0" borderId="58" xfId="0" applyNumberFormat="1" applyFont="1" applyBorder="1"/>
    <xf numFmtId="179" fontId="10" fillId="0" borderId="59" xfId="0" applyNumberFormat="1" applyFont="1" applyBorder="1"/>
    <xf numFmtId="0" fontId="11" fillId="0" borderId="0" xfId="0" applyFont="1" applyBorder="1" applyAlignment="1"/>
    <xf numFmtId="179" fontId="11" fillId="0" borderId="0" xfId="0" applyNumberFormat="1" applyFont="1" applyBorder="1" applyAlignment="1"/>
    <xf numFmtId="179" fontId="8" fillId="0" borderId="0" xfId="0" applyNumberFormat="1" applyFont="1" applyBorder="1"/>
    <xf numFmtId="0" fontId="8" fillId="0" borderId="73" xfId="0" applyFont="1" applyBorder="1"/>
    <xf numFmtId="179" fontId="8" fillId="0" borderId="76" xfId="0" applyNumberFormat="1" applyFont="1" applyBorder="1"/>
    <xf numFmtId="179" fontId="8" fillId="0" borderId="74" xfId="0" applyNumberFormat="1" applyFont="1" applyBorder="1"/>
    <xf numFmtId="179" fontId="8" fillId="0" borderId="75" xfId="0" applyNumberFormat="1" applyFont="1" applyBorder="1"/>
    <xf numFmtId="0" fontId="7" fillId="0" borderId="0" xfId="0" applyFont="1" applyBorder="1"/>
    <xf numFmtId="0" fontId="10" fillId="0" borderId="0" xfId="0" applyFont="1" applyBorder="1"/>
    <xf numFmtId="0" fontId="8" fillId="0" borderId="61" xfId="0" applyFont="1" applyBorder="1"/>
    <xf numFmtId="179" fontId="8" fillId="0" borderId="50" xfId="0" applyNumberFormat="1" applyFont="1" applyBorder="1"/>
    <xf numFmtId="179" fontId="8" fillId="0" borderId="62" xfId="0" applyNumberFormat="1" applyFont="1" applyBorder="1"/>
    <xf numFmtId="0" fontId="8" fillId="0" borderId="89" xfId="0" applyFont="1" applyBorder="1"/>
    <xf numFmtId="164" fontId="8" fillId="0" borderId="50" xfId="0" applyNumberFormat="1" applyFont="1" applyBorder="1"/>
    <xf numFmtId="9" fontId="8" fillId="0" borderId="0" xfId="2" applyFont="1"/>
    <xf numFmtId="9" fontId="10" fillId="0" borderId="0" xfId="2" applyFont="1" applyBorder="1"/>
    <xf numFmtId="9" fontId="7" fillId="0" borderId="0" xfId="0" applyNumberFormat="1" applyFont="1" applyFill="1"/>
    <xf numFmtId="0" fontId="10" fillId="0" borderId="10" xfId="0" applyFont="1" applyBorder="1"/>
    <xf numFmtId="176" fontId="8" fillId="0" borderId="0" xfId="0" applyNumberFormat="1" applyFont="1" applyBorder="1"/>
    <xf numFmtId="176" fontId="10" fillId="0" borderId="0" xfId="0" applyNumberFormat="1" applyFont="1" applyBorder="1"/>
    <xf numFmtId="176" fontId="8" fillId="0" borderId="0" xfId="0" applyNumberFormat="1" applyFont="1"/>
    <xf numFmtId="0" fontId="7" fillId="0" borderId="0" xfId="0" applyFont="1" applyFill="1"/>
    <xf numFmtId="164" fontId="8" fillId="0" borderId="32" xfId="0" applyNumberFormat="1" applyFont="1" applyBorder="1"/>
    <xf numFmtId="164" fontId="8" fillId="0" borderId="33" xfId="0" applyNumberFormat="1" applyFont="1" applyBorder="1"/>
    <xf numFmtId="0" fontId="0" fillId="0" borderId="0" xfId="0" applyFont="1" applyAlignment="1"/>
    <xf numFmtId="179" fontId="10" fillId="0" borderId="40" xfId="0" applyNumberFormat="1" applyFont="1" applyBorder="1"/>
    <xf numFmtId="179" fontId="10" fillId="0" borderId="50" xfId="0" applyNumberFormat="1" applyFont="1" applyBorder="1"/>
    <xf numFmtId="179" fontId="10" fillId="0" borderId="62" xfId="0" applyNumberFormat="1" applyFont="1" applyBorder="1"/>
    <xf numFmtId="179" fontId="10" fillId="0" borderId="0" xfId="0" applyNumberFormat="1" applyFont="1" applyFill="1" applyBorder="1"/>
    <xf numFmtId="0" fontId="12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9" fontId="7" fillId="0" borderId="0" xfId="0" applyNumberFormat="1" applyFont="1" applyBorder="1"/>
    <xf numFmtId="9" fontId="7" fillId="0" borderId="0" xfId="0" applyNumberFormat="1" applyFont="1" applyFill="1" applyBorder="1"/>
    <xf numFmtId="0" fontId="16" fillId="0" borderId="0" xfId="0" applyFont="1" applyBorder="1"/>
    <xf numFmtId="164" fontId="7" fillId="0" borderId="0" xfId="0" applyNumberFormat="1" applyFont="1" applyBorder="1"/>
    <xf numFmtId="164" fontId="7" fillId="0" borderId="0" xfId="0" applyNumberFormat="1" applyFont="1" applyFill="1" applyBorder="1"/>
    <xf numFmtId="9" fontId="7" fillId="0" borderId="0" xfId="2" applyFont="1" applyBorder="1"/>
    <xf numFmtId="9" fontId="7" fillId="0" borderId="0" xfId="2" applyFont="1" applyFill="1" applyBorder="1"/>
    <xf numFmtId="0" fontId="17" fillId="0" borderId="0" xfId="0" applyFont="1" applyFill="1" applyBorder="1"/>
    <xf numFmtId="0" fontId="8" fillId="0" borderId="0" xfId="0" applyFont="1" applyFill="1" applyBorder="1"/>
    <xf numFmtId="1" fontId="8" fillId="0" borderId="0" xfId="0" applyNumberFormat="1" applyFont="1" applyFill="1" applyBorder="1"/>
    <xf numFmtId="0" fontId="11" fillId="0" borderId="0" xfId="0" applyFont="1" applyFill="1" applyBorder="1"/>
    <xf numFmtId="3" fontId="7" fillId="0" borderId="0" xfId="0" applyNumberFormat="1" applyFont="1" applyFill="1" applyBorder="1"/>
    <xf numFmtId="0" fontId="8" fillId="0" borderId="56" xfId="0" applyFont="1" applyBorder="1"/>
    <xf numFmtId="164" fontId="8" fillId="0" borderId="58" xfId="0" applyNumberFormat="1" applyFont="1" applyBorder="1"/>
    <xf numFmtId="0" fontId="10" fillId="0" borderId="55" xfId="0" applyFont="1" applyBorder="1"/>
    <xf numFmtId="164" fontId="10" fillId="0" borderId="55" xfId="0" applyNumberFormat="1" applyFont="1" applyBorder="1"/>
    <xf numFmtId="164" fontId="10" fillId="0" borderId="63" xfId="0" applyNumberFormat="1" applyFont="1" applyBorder="1"/>
    <xf numFmtId="3" fontId="7" fillId="0" borderId="66" xfId="0" applyNumberFormat="1" applyFont="1" applyBorder="1"/>
    <xf numFmtId="0" fontId="8" fillId="0" borderId="1" xfId="0" applyFont="1" applyBorder="1"/>
    <xf numFmtId="14" fontId="8" fillId="0" borderId="2" xfId="0" applyNumberFormat="1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1" fontId="8" fillId="0" borderId="59" xfId="0" applyNumberFormat="1" applyFont="1" applyBorder="1"/>
    <xf numFmtId="0" fontId="8" fillId="2" borderId="8" xfId="0" applyFont="1" applyFill="1" applyBorder="1"/>
    <xf numFmtId="0" fontId="10" fillId="0" borderId="9" xfId="0" applyFont="1" applyBorder="1"/>
    <xf numFmtId="164" fontId="10" fillId="0" borderId="10" xfId="0" applyNumberFormat="1" applyFont="1" applyBorder="1"/>
    <xf numFmtId="0" fontId="8" fillId="0" borderId="11" xfId="0" applyFont="1" applyBorder="1"/>
    <xf numFmtId="164" fontId="8" fillId="0" borderId="11" xfId="0" applyNumberFormat="1" applyFont="1" applyBorder="1"/>
    <xf numFmtId="164" fontId="8" fillId="0" borderId="53" xfId="0" applyNumberFormat="1" applyFont="1" applyBorder="1"/>
    <xf numFmtId="164" fontId="8" fillId="0" borderId="54" xfId="0" applyNumberFormat="1" applyFont="1" applyBorder="1"/>
    <xf numFmtId="164" fontId="8" fillId="0" borderId="13" xfId="0" applyNumberFormat="1" applyFont="1" applyBorder="1"/>
    <xf numFmtId="0" fontId="8" fillId="0" borderId="9" xfId="0" applyFont="1" applyBorder="1"/>
    <xf numFmtId="164" fontId="8" fillId="0" borderId="16" xfId="0" applyNumberFormat="1" applyFont="1" applyBorder="1"/>
    <xf numFmtId="164" fontId="8" fillId="0" borderId="10" xfId="0" applyNumberFormat="1" applyFont="1" applyBorder="1"/>
    <xf numFmtId="0" fontId="8" fillId="3" borderId="14" xfId="0" applyFont="1" applyFill="1" applyBorder="1"/>
    <xf numFmtId="0" fontId="8" fillId="0" borderId="20" xfId="0" applyFont="1" applyBorder="1"/>
    <xf numFmtId="0" fontId="8" fillId="0" borderId="10" xfId="0" applyFont="1" applyBorder="1"/>
    <xf numFmtId="0" fontId="8" fillId="0" borderId="15" xfId="0" applyFont="1" applyBorder="1"/>
    <xf numFmtId="0" fontId="10" fillId="0" borderId="15" xfId="0" applyFont="1" applyBorder="1"/>
    <xf numFmtId="164" fontId="10" fillId="0" borderId="47" xfId="0" applyNumberFormat="1" applyFont="1" applyBorder="1"/>
    <xf numFmtId="164" fontId="10" fillId="0" borderId="52" xfId="0" applyNumberFormat="1" applyFont="1" applyBorder="1"/>
    <xf numFmtId="164" fontId="10" fillId="0" borderId="2" xfId="0" applyNumberFormat="1" applyFont="1" applyBorder="1"/>
    <xf numFmtId="164" fontId="10" fillId="0" borderId="3" xfId="0" applyNumberFormat="1" applyFont="1" applyBorder="1"/>
    <xf numFmtId="164" fontId="10" fillId="0" borderId="48" xfId="0" applyNumberFormat="1" applyFont="1" applyBorder="1"/>
    <xf numFmtId="0" fontId="8" fillId="0" borderId="57" xfId="0" applyFont="1" applyBorder="1"/>
    <xf numFmtId="164" fontId="8" fillId="0" borderId="59" xfId="0" applyNumberFormat="1" applyFont="1" applyBorder="1"/>
    <xf numFmtId="0" fontId="10" fillId="0" borderId="20" xfId="0" applyFont="1" applyBorder="1"/>
    <xf numFmtId="164" fontId="10" fillId="0" borderId="21" xfId="0" applyNumberFormat="1" applyFont="1" applyBorder="1"/>
    <xf numFmtId="164" fontId="10" fillId="0" borderId="22" xfId="0" applyNumberFormat="1" applyFont="1" applyBorder="1"/>
    <xf numFmtId="0" fontId="8" fillId="0" borderId="16" xfId="0" applyFont="1" applyBorder="1"/>
    <xf numFmtId="0" fontId="10" fillId="0" borderId="15" xfId="0" applyFont="1" applyBorder="1" applyAlignment="1"/>
    <xf numFmtId="0" fontId="10" fillId="0" borderId="16" xfId="0" applyFont="1" applyBorder="1" applyAlignment="1"/>
    <xf numFmtId="0" fontId="10" fillId="0" borderId="4" xfId="0" applyFont="1" applyBorder="1"/>
    <xf numFmtId="164" fontId="8" fillId="0" borderId="2" xfId="0" applyNumberFormat="1" applyFont="1" applyBorder="1"/>
    <xf numFmtId="164" fontId="8" fillId="0" borderId="3" xfId="0" applyNumberFormat="1" applyFont="1" applyBorder="1"/>
    <xf numFmtId="164" fontId="10" fillId="0" borderId="58" xfId="0" applyNumberFormat="1" applyFont="1" applyBorder="1"/>
    <xf numFmtId="164" fontId="10" fillId="0" borderId="59" xfId="0" applyNumberFormat="1" applyFont="1" applyBorder="1"/>
    <xf numFmtId="0" fontId="10" fillId="0" borderId="11" xfId="0" applyFont="1" applyBorder="1"/>
    <xf numFmtId="164" fontId="8" fillId="0" borderId="60" xfId="0" applyNumberFormat="1" applyFont="1" applyBorder="1"/>
    <xf numFmtId="164" fontId="8" fillId="0" borderId="35" xfId="0" applyNumberFormat="1" applyFont="1" applyBorder="1"/>
    <xf numFmtId="164" fontId="8" fillId="0" borderId="6" xfId="0" applyNumberFormat="1" applyFont="1" applyBorder="1"/>
    <xf numFmtId="164" fontId="8" fillId="0" borderId="7" xfId="0" applyNumberFormat="1" applyFont="1" applyBorder="1"/>
    <xf numFmtId="0" fontId="8" fillId="0" borderId="85" xfId="0" applyFont="1" applyBorder="1" applyAlignment="1"/>
    <xf numFmtId="0" fontId="10" fillId="0" borderId="86" xfId="0" applyFont="1" applyBorder="1"/>
    <xf numFmtId="164" fontId="8" fillId="0" borderId="87" xfId="0" applyNumberFormat="1" applyFont="1" applyBorder="1"/>
    <xf numFmtId="164" fontId="8" fillId="0" borderId="88" xfId="0" applyNumberFormat="1" applyFont="1" applyBorder="1"/>
    <xf numFmtId="0" fontId="10" fillId="0" borderId="90" xfId="0" applyFont="1" applyBorder="1"/>
    <xf numFmtId="164" fontId="8" fillId="0" borderId="62" xfId="0" applyNumberFormat="1" applyFont="1" applyBorder="1"/>
    <xf numFmtId="0" fontId="8" fillId="0" borderId="10" xfId="0" applyFont="1" applyBorder="1" applyAlignment="1"/>
    <xf numFmtId="168" fontId="10" fillId="0" borderId="0" xfId="0" applyNumberFormat="1" applyFont="1"/>
    <xf numFmtId="2" fontId="10" fillId="0" borderId="0" xfId="0" applyNumberFormat="1" applyFont="1"/>
    <xf numFmtId="0" fontId="10" fillId="0" borderId="0" xfId="0" applyFont="1" applyAlignment="1"/>
    <xf numFmtId="0" fontId="10" fillId="2" borderId="23" xfId="0" applyFont="1" applyFill="1" applyBorder="1"/>
    <xf numFmtId="168" fontId="10" fillId="4" borderId="25" xfId="0" applyNumberFormat="1" applyFont="1" applyFill="1" applyBorder="1"/>
    <xf numFmtId="169" fontId="10" fillId="0" borderId="36" xfId="0" applyNumberFormat="1" applyFont="1" applyBorder="1"/>
    <xf numFmtId="169" fontId="10" fillId="0" borderId="37" xfId="0" applyNumberFormat="1" applyFont="1" applyBorder="1"/>
    <xf numFmtId="169" fontId="10" fillId="0" borderId="38" xfId="0" applyNumberFormat="1" applyFont="1" applyBorder="1"/>
    <xf numFmtId="0" fontId="7" fillId="4" borderId="27" xfId="0" applyFont="1" applyFill="1" applyBorder="1"/>
    <xf numFmtId="164" fontId="7" fillId="0" borderId="39" xfId="0" applyNumberFormat="1" applyFont="1" applyBorder="1"/>
    <xf numFmtId="164" fontId="7" fillId="0" borderId="40" xfId="0" applyNumberFormat="1" applyFont="1" applyBorder="1"/>
    <xf numFmtId="0" fontId="10" fillId="4" borderId="28" xfId="0" applyFont="1" applyFill="1" applyBorder="1"/>
    <xf numFmtId="10" fontId="7" fillId="0" borderId="41" xfId="0" applyNumberFormat="1" applyFont="1" applyBorder="1"/>
    <xf numFmtId="10" fontId="7" fillId="0" borderId="42" xfId="0" applyNumberFormat="1" applyFont="1" applyBorder="1"/>
    <xf numFmtId="10" fontId="7" fillId="0" borderId="43" xfId="0" applyNumberFormat="1" applyFont="1" applyBorder="1"/>
    <xf numFmtId="0" fontId="10" fillId="4" borderId="32" xfId="0" applyFont="1" applyFill="1" applyBorder="1"/>
    <xf numFmtId="164" fontId="7" fillId="6" borderId="49" xfId="0" applyNumberFormat="1" applyFont="1" applyFill="1" applyBorder="1"/>
    <xf numFmtId="164" fontId="7" fillId="6" borderId="50" xfId="0" applyNumberFormat="1" applyFont="1" applyFill="1" applyBorder="1"/>
    <xf numFmtId="164" fontId="7" fillId="6" borderId="62" xfId="0" applyNumberFormat="1" applyFont="1" applyFill="1" applyBorder="1"/>
    <xf numFmtId="168" fontId="10" fillId="4" borderId="24" xfId="0" applyNumberFormat="1" applyFont="1" applyFill="1" applyBorder="1"/>
    <xf numFmtId="0" fontId="7" fillId="4" borderId="26" xfId="0" applyFont="1" applyFill="1" applyBorder="1"/>
    <xf numFmtId="0" fontId="10" fillId="4" borderId="25" xfId="0" applyFont="1" applyFill="1" applyBorder="1"/>
    <xf numFmtId="178" fontId="7" fillId="0" borderId="36" xfId="2" applyNumberFormat="1" applyFont="1" applyBorder="1"/>
    <xf numFmtId="178" fontId="7" fillId="0" borderId="37" xfId="2" applyNumberFormat="1" applyFont="1" applyBorder="1"/>
    <xf numFmtId="178" fontId="7" fillId="0" borderId="38" xfId="2" applyNumberFormat="1" applyFont="1" applyBorder="1"/>
    <xf numFmtId="0" fontId="10" fillId="4" borderId="27" xfId="0" applyFont="1" applyFill="1" applyBorder="1"/>
    <xf numFmtId="170" fontId="7" fillId="0" borderId="39" xfId="0" applyNumberFormat="1" applyFont="1" applyBorder="1"/>
    <xf numFmtId="170" fontId="7" fillId="0" borderId="0" xfId="0" applyNumberFormat="1" applyFont="1" applyBorder="1"/>
    <xf numFmtId="170" fontId="7" fillId="0" borderId="40" xfId="0" applyNumberFormat="1" applyFont="1" applyBorder="1"/>
    <xf numFmtId="172" fontId="7" fillId="0" borderId="0" xfId="0" applyNumberFormat="1" applyFont="1"/>
    <xf numFmtId="17" fontId="7" fillId="4" borderId="27" xfId="0" applyNumberFormat="1" applyFont="1" applyFill="1" applyBorder="1"/>
    <xf numFmtId="10" fontId="10" fillId="0" borderId="39" xfId="0" applyNumberFormat="1" applyFont="1" applyBorder="1"/>
    <xf numFmtId="10" fontId="10" fillId="0" borderId="0" xfId="0" applyNumberFormat="1" applyFont="1" applyBorder="1"/>
    <xf numFmtId="10" fontId="10" fillId="0" borderId="40" xfId="0" applyNumberFormat="1" applyFont="1" applyBorder="1"/>
    <xf numFmtId="2" fontId="10" fillId="0" borderId="41" xfId="0" applyNumberFormat="1" applyFont="1" applyBorder="1"/>
    <xf numFmtId="2" fontId="10" fillId="0" borderId="42" xfId="0" applyNumberFormat="1" applyFont="1" applyBorder="1"/>
    <xf numFmtId="171" fontId="10" fillId="0" borderId="42" xfId="0" applyNumberFormat="1" applyFont="1" applyBorder="1"/>
    <xf numFmtId="171" fontId="10" fillId="0" borderId="43" xfId="0" applyNumberFormat="1" applyFont="1" applyBorder="1"/>
    <xf numFmtId="17" fontId="7" fillId="4" borderId="32" xfId="0" applyNumberFormat="1" applyFont="1" applyFill="1" applyBorder="1"/>
    <xf numFmtId="164" fontId="10" fillId="5" borderId="49" xfId="0" applyNumberFormat="1" applyFont="1" applyFill="1" applyBorder="1"/>
    <xf numFmtId="164" fontId="10" fillId="5" borderId="50" xfId="0" applyNumberFormat="1" applyFont="1" applyFill="1" applyBorder="1"/>
    <xf numFmtId="164" fontId="10" fillId="5" borderId="62" xfId="0" applyNumberFormat="1" applyFont="1" applyFill="1" applyBorder="1"/>
    <xf numFmtId="17" fontId="7" fillId="2" borderId="31" xfId="0" applyNumberFormat="1" applyFont="1" applyFill="1" applyBorder="1"/>
    <xf numFmtId="17" fontId="7" fillId="4" borderId="25" xfId="0" applyNumberFormat="1" applyFont="1" applyFill="1" applyBorder="1"/>
    <xf numFmtId="164" fontId="10" fillId="0" borderId="36" xfId="0" applyNumberFormat="1" applyFont="1" applyBorder="1"/>
    <xf numFmtId="164" fontId="10" fillId="0" borderId="37" xfId="0" applyNumberFormat="1" applyFont="1" applyBorder="1"/>
    <xf numFmtId="164" fontId="10" fillId="0" borderId="38" xfId="0" applyNumberFormat="1" applyFont="1" applyBorder="1"/>
    <xf numFmtId="164" fontId="10" fillId="0" borderId="39" xfId="0" applyNumberFormat="1" applyFont="1" applyBorder="1"/>
    <xf numFmtId="164" fontId="10" fillId="0" borderId="40" xfId="0" applyNumberFormat="1" applyFont="1" applyBorder="1"/>
    <xf numFmtId="164" fontId="10" fillId="0" borderId="41" xfId="0" applyNumberFormat="1" applyFont="1" applyBorder="1"/>
    <xf numFmtId="164" fontId="10" fillId="0" borderId="42" xfId="0" applyNumberFormat="1" applyFont="1" applyBorder="1"/>
    <xf numFmtId="164" fontId="10" fillId="0" borderId="43" xfId="0" applyNumberFormat="1" applyFont="1" applyBorder="1"/>
    <xf numFmtId="17" fontId="7" fillId="3" borderId="23" xfId="0" applyNumberFormat="1" applyFont="1" applyFill="1" applyBorder="1"/>
    <xf numFmtId="17" fontId="7" fillId="4" borderId="34" xfId="0" applyNumberFormat="1" applyFont="1" applyFill="1" applyBorder="1"/>
    <xf numFmtId="164" fontId="10" fillId="7" borderId="39" xfId="0" applyNumberFormat="1" applyFont="1" applyFill="1" applyBorder="1"/>
    <xf numFmtId="164" fontId="10" fillId="7" borderId="0" xfId="0" applyNumberFormat="1" applyFont="1" applyFill="1" applyBorder="1"/>
    <xf numFmtId="164" fontId="10" fillId="7" borderId="40" xfId="0" applyNumberFormat="1" applyFont="1" applyFill="1" applyBorder="1"/>
    <xf numFmtId="17" fontId="7" fillId="4" borderId="51" xfId="0" applyNumberFormat="1" applyFont="1" applyFill="1" applyBorder="1"/>
    <xf numFmtId="164" fontId="10" fillId="7" borderId="41" xfId="0" applyNumberFormat="1" applyFont="1" applyFill="1" applyBorder="1"/>
    <xf numFmtId="164" fontId="10" fillId="7" borderId="42" xfId="0" applyNumberFormat="1" applyFont="1" applyFill="1" applyBorder="1"/>
    <xf numFmtId="164" fontId="10" fillId="7" borderId="43" xfId="0" applyNumberFormat="1" applyFont="1" applyFill="1" applyBorder="1"/>
    <xf numFmtId="0" fontId="10" fillId="4" borderId="23" xfId="0" applyFont="1" applyFill="1" applyBorder="1"/>
    <xf numFmtId="164" fontId="10" fillId="5" borderId="29" xfId="0" applyNumberFormat="1" applyFont="1" applyFill="1" applyBorder="1"/>
    <xf numFmtId="164" fontId="10" fillId="5" borderId="30" xfId="0" applyNumberFormat="1" applyFont="1" applyFill="1" applyBorder="1"/>
    <xf numFmtId="170" fontId="10" fillId="0" borderId="0" xfId="0" applyNumberFormat="1" applyFont="1"/>
    <xf numFmtId="0" fontId="8" fillId="3" borderId="16" xfId="0" applyFont="1" applyFill="1" applyBorder="1"/>
    <xf numFmtId="0" fontId="8" fillId="0" borderId="44" xfId="0" applyFont="1" applyBorder="1"/>
    <xf numFmtId="176" fontId="10" fillId="0" borderId="48" xfId="0" applyNumberFormat="1" applyFont="1" applyBorder="1"/>
    <xf numFmtId="176" fontId="10" fillId="0" borderId="45" xfId="0" applyNumberFormat="1" applyFont="1" applyBorder="1"/>
    <xf numFmtId="0" fontId="8" fillId="0" borderId="48" xfId="0" applyFont="1" applyBorder="1"/>
    <xf numFmtId="0" fontId="11" fillId="0" borderId="49" xfId="0" applyFont="1" applyBorder="1" applyAlignment="1"/>
    <xf numFmtId="0" fontId="11" fillId="0" borderId="67" xfId="0" applyFont="1" applyBorder="1" applyAlignment="1"/>
    <xf numFmtId="176" fontId="11" fillId="0" borderId="49" xfId="0" applyNumberFormat="1" applyFont="1" applyBorder="1" applyAlignment="1"/>
    <xf numFmtId="176" fontId="10" fillId="0" borderId="68" xfId="0" applyNumberFormat="1" applyFont="1" applyBorder="1"/>
    <xf numFmtId="0" fontId="7" fillId="9" borderId="49" xfId="0" applyFont="1" applyFill="1" applyBorder="1" applyAlignment="1"/>
    <xf numFmtId="0" fontId="7" fillId="0" borderId="67" xfId="0" applyFont="1" applyBorder="1" applyAlignment="1"/>
    <xf numFmtId="0" fontId="7" fillId="0" borderId="82" xfId="0" applyFont="1" applyBorder="1" applyAlignment="1"/>
    <xf numFmtId="0" fontId="7" fillId="0" borderId="78" xfId="0" applyFont="1" applyBorder="1" applyAlignment="1"/>
    <xf numFmtId="0" fontId="7" fillId="0" borderId="62" xfId="0" applyFont="1" applyBorder="1" applyAlignment="1"/>
    <xf numFmtId="0" fontId="7" fillId="0" borderId="36" xfId="0" applyFont="1" applyBorder="1" applyAlignment="1"/>
    <xf numFmtId="0" fontId="7" fillId="0" borderId="91" xfId="0" applyFont="1" applyBorder="1" applyAlignment="1"/>
    <xf numFmtId="179" fontId="10" fillId="0" borderId="39" xfId="0" applyNumberFormat="1" applyFont="1" applyBorder="1"/>
    <xf numFmtId="0" fontId="7" fillId="0" borderId="39" xfId="0" applyFont="1" applyBorder="1" applyAlignment="1"/>
    <xf numFmtId="0" fontId="7" fillId="0" borderId="48" xfId="0" applyFont="1" applyBorder="1" applyAlignment="1"/>
    <xf numFmtId="0" fontId="7" fillId="0" borderId="41" xfId="0" applyFont="1" applyBorder="1" applyAlignment="1"/>
    <xf numFmtId="0" fontId="7" fillId="0" borderId="92" xfId="0" applyFont="1" applyBorder="1" applyAlignment="1"/>
    <xf numFmtId="0" fontId="7" fillId="0" borderId="49" xfId="0" applyFont="1" applyBorder="1" applyAlignment="1"/>
    <xf numFmtId="0" fontId="7" fillId="0" borderId="50" xfId="0" applyFont="1" applyBorder="1" applyAlignment="1"/>
    <xf numFmtId="179" fontId="10" fillId="0" borderId="49" xfId="0" applyNumberFormat="1" applyFont="1" applyBorder="1"/>
    <xf numFmtId="179" fontId="10" fillId="0" borderId="36" xfId="0" applyNumberFormat="1" applyFont="1" applyBorder="1"/>
    <xf numFmtId="179" fontId="10" fillId="0" borderId="37" xfId="0" applyNumberFormat="1" applyFont="1" applyBorder="1"/>
    <xf numFmtId="179" fontId="10" fillId="0" borderId="38" xfId="0" applyNumberFormat="1" applyFont="1" applyBorder="1"/>
    <xf numFmtId="176" fontId="7" fillId="0" borderId="39" xfId="0" applyNumberFormat="1" applyFont="1" applyBorder="1" applyAlignment="1"/>
    <xf numFmtId="176" fontId="7" fillId="0" borderId="0" xfId="0" applyNumberFormat="1" applyFont="1" applyBorder="1" applyAlignment="1"/>
    <xf numFmtId="176" fontId="7" fillId="0" borderId="40" xfId="0" applyNumberFormat="1" applyFont="1" applyBorder="1" applyAlignment="1"/>
    <xf numFmtId="176" fontId="7" fillId="0" borderId="64" xfId="0" applyNumberFormat="1" applyFont="1" applyFill="1" applyBorder="1" applyAlignment="1"/>
    <xf numFmtId="176" fontId="7" fillId="0" borderId="41" xfId="0" applyNumberFormat="1" applyFont="1" applyBorder="1" applyAlignment="1"/>
    <xf numFmtId="176" fontId="7" fillId="0" borderId="42" xfId="0" applyNumberFormat="1" applyFont="1" applyBorder="1" applyAlignment="1"/>
    <xf numFmtId="176" fontId="7" fillId="0" borderId="43" xfId="0" applyNumberFormat="1" applyFont="1" applyBorder="1" applyAlignment="1"/>
    <xf numFmtId="0" fontId="7" fillId="9" borderId="61" xfId="0" applyFont="1" applyFill="1" applyBorder="1" applyAlignment="1"/>
    <xf numFmtId="17" fontId="9" fillId="8" borderId="79" xfId="0" applyNumberFormat="1" applyFont="1" applyFill="1" applyBorder="1" applyAlignment="1">
      <alignment horizontal="center" vertical="center" wrapText="1"/>
    </xf>
    <xf numFmtId="0" fontId="7" fillId="0" borderId="0" xfId="2" applyNumberFormat="1" applyFont="1" applyAlignment="1"/>
    <xf numFmtId="9" fontId="7" fillId="0" borderId="0" xfId="0" applyNumberFormat="1" applyFont="1" applyAlignment="1"/>
    <xf numFmtId="1" fontId="7" fillId="0" borderId="0" xfId="0" applyNumberFormat="1" applyFont="1" applyAlignment="1"/>
    <xf numFmtId="165" fontId="7" fillId="0" borderId="0" xfId="0" applyNumberFormat="1" applyFont="1" applyAlignment="1"/>
    <xf numFmtId="175" fontId="7" fillId="0" borderId="0" xfId="1" applyNumberFormat="1" applyFont="1" applyBorder="1" applyAlignment="1"/>
    <xf numFmtId="165" fontId="10" fillId="0" borderId="70" xfId="0" applyNumberFormat="1" applyFont="1" applyBorder="1"/>
    <xf numFmtId="165" fontId="7" fillId="0" borderId="70" xfId="0" applyNumberFormat="1" applyFont="1" applyBorder="1" applyAlignment="1"/>
    <xf numFmtId="0" fontId="7" fillId="0" borderId="80" xfId="0" applyFont="1" applyBorder="1" applyAlignment="1"/>
    <xf numFmtId="0" fontId="7" fillId="0" borderId="81" xfId="0" applyFont="1" applyBorder="1" applyAlignment="1"/>
    <xf numFmtId="0" fontId="7" fillId="0" borderId="61" xfId="0" applyFont="1" applyBorder="1" applyAlignment="1"/>
    <xf numFmtId="0" fontId="10" fillId="0" borderId="0" xfId="0" applyNumberFormat="1" applyFont="1"/>
  </cellXfs>
  <cellStyles count="18">
    <cellStyle name="Comma" xfId="1" builtinId="3"/>
    <cellStyle name="Comma 2" xfId="8" xr:uid="{CF358CFA-81C1-40C1-8B23-3BD759CEB849}"/>
    <cellStyle name="Comma 2 2" xfId="15" xr:uid="{224D79A4-79BA-4D52-A656-908E8CEE778D}"/>
    <cellStyle name="Comma 3" xfId="11" xr:uid="{F27ED901-61C2-41D7-8111-4A41316950CD}"/>
    <cellStyle name="Currency 2" xfId="9" xr:uid="{A54B0821-6667-4D65-AD7B-8CF2555D7A03}"/>
    <cellStyle name="Currency 2 2" xfId="16" xr:uid="{E9DB4990-4BB2-4441-BB18-E45293379448}"/>
    <cellStyle name="Currency 3" xfId="12" xr:uid="{F5F2D4C2-A267-464F-A3B8-E21DEA115AC6}"/>
    <cellStyle name="Normal" xfId="0" builtinId="0"/>
    <cellStyle name="Normal 2" xfId="3" xr:uid="{00000000-0005-0000-0000-000030000000}"/>
    <cellStyle name="Normal 2 2" xfId="5" xr:uid="{57C85DF2-D42E-4D3C-9917-8335F9D6CAFA}"/>
    <cellStyle name="Normal 3" xfId="7" xr:uid="{9F332D68-6407-427D-9CE4-F7E0B1783364}"/>
    <cellStyle name="Percent" xfId="2" builtinId="5"/>
    <cellStyle name="Standaard 2" xfId="4" xr:uid="{00000000-0005-0000-0000-000031000000}"/>
    <cellStyle name="Standaard 2 2" xfId="10" xr:uid="{5EA0E8EA-19A2-4875-ACC1-8174EA99482E}"/>
    <cellStyle name="Standaard 2 2 2" xfId="17" xr:uid="{5727D022-32F3-4300-925C-77464D581720}"/>
    <cellStyle name="Standaard 2 3" xfId="6" xr:uid="{FEE32FF0-68D2-48E9-8F02-AE7511BDEC18}"/>
    <cellStyle name="Standaard 2 3 2" xfId="14" xr:uid="{53D3F4D6-4D8C-4FCE-A610-DC6CF2FE9C4D}"/>
    <cellStyle name="Standaard 2 4" xfId="13" xr:uid="{2D992992-8051-460F-937E-D4EB40FC1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Budget!$B$90</c:f>
              <c:strCache>
                <c:ptCount val="1"/>
                <c:pt idx="0">
                  <c:v>ePIL evolution (accumulated)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Budget!$D$90:$H$90</c:f>
              <c:numCache>
                <c:formatCode>_ * #,##0_ ;_ * \-#,##0_ ;_ * "-"??_ ;_ @_ </c:formatCode>
                <c:ptCount val="5"/>
                <c:pt idx="0">
                  <c:v>5400</c:v>
                </c:pt>
                <c:pt idx="1">
                  <c:v>18600</c:v>
                </c:pt>
                <c:pt idx="2">
                  <c:v>40200</c:v>
                </c:pt>
                <c:pt idx="3">
                  <c:v>69000</c:v>
                </c:pt>
                <c:pt idx="4">
                  <c:v>112200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35-47D1-9C1F-11FB059B2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987024"/>
        <c:axId val="500988592"/>
      </c:lineChart>
      <c:catAx>
        <c:axId val="5009870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988592"/>
        <c:crosses val="autoZero"/>
        <c:auto val="1"/>
        <c:lblAlgn val="ctr"/>
        <c:lblOffset val="100"/>
        <c:noMultiLvlLbl val="0"/>
      </c:catAx>
      <c:valAx>
        <c:axId val="50098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98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Budget!$B$99</c:f>
              <c:strCache>
                <c:ptCount val="1"/>
                <c:pt idx="0">
                  <c:v>evolution potential unique users #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Budget!$D$99:$H$99</c:f>
              <c:numCache>
                <c:formatCode>_ * #,##0_ ;_ * \-#,##0_ ;_ * "-"??_ ;_ @_ </c:formatCode>
                <c:ptCount val="5"/>
                <c:pt idx="0">
                  <c:v>468.4161816552546</c:v>
                </c:pt>
                <c:pt idx="1">
                  <c:v>1470.1093543598295</c:v>
                </c:pt>
                <c:pt idx="2">
                  <c:v>4613.8329153538352</c:v>
                </c:pt>
                <c:pt idx="3">
                  <c:v>14480.184146995898</c:v>
                </c:pt>
                <c:pt idx="4">
                  <c:v>45445.020827077555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8E-4433-9B5A-60D65E840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080472"/>
        <c:axId val="636079160"/>
      </c:lineChart>
      <c:catAx>
        <c:axId val="63608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079160"/>
        <c:crosses val="autoZero"/>
        <c:auto val="1"/>
        <c:lblAlgn val="ctr"/>
        <c:lblOffset val="100"/>
        <c:noMultiLvlLbl val="0"/>
      </c:catAx>
      <c:valAx>
        <c:axId val="636079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080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Budget!$A$7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Budget!$D$2:$H$2</c:f>
              <c:numCache>
                <c:formatCode>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Budget!$D$7:$H$7</c:f>
              <c:numCache>
                <c:formatCode>_ * #,##0_ ;_ * \-#,##0_ ;_ * "-"??_ ;_ @_ </c:formatCode>
                <c:ptCount val="5"/>
                <c:pt idx="0">
                  <c:v>512494.43337388086</c:v>
                </c:pt>
                <c:pt idx="1">
                  <c:v>1766611.7227194277</c:v>
                </c:pt>
                <c:pt idx="2">
                  <c:v>4341554.4084955174</c:v>
                </c:pt>
                <c:pt idx="3">
                  <c:v>8621270.1853754185</c:v>
                </c:pt>
                <c:pt idx="4">
                  <c:v>15086499.133824378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F-476A-81C9-097A8ED25803}"/>
            </c:ext>
          </c:extLst>
        </c:ser>
        <c:ser>
          <c:idx val="1"/>
          <c:order val="1"/>
          <c:tx>
            <c:strRef>
              <c:f>Budget!$A$74</c:f>
              <c:strCache>
                <c:ptCount val="1"/>
                <c:pt idx="0">
                  <c:v>EBIT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Budget!$D$2:$H$2</c:f>
              <c:numCache>
                <c:formatCode>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Budget!$D$74:$H$74</c:f>
              <c:numCache>
                <c:formatCode>_ * #,##0_ ;_ * \-#,##0_ ;_ * "-"??_ ;_ @_ </c:formatCode>
                <c:ptCount val="5"/>
                <c:pt idx="0">
                  <c:v>-465608.03698899102</c:v>
                </c:pt>
                <c:pt idx="1">
                  <c:v>-131474.630620813</c:v>
                </c:pt>
                <c:pt idx="2">
                  <c:v>744882.05748560093</c:v>
                </c:pt>
                <c:pt idx="3">
                  <c:v>3785252.6251852214</c:v>
                </c:pt>
                <c:pt idx="4">
                  <c:v>8353282.8311420679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EF-476A-81C9-097A8ED25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512602208"/>
        <c:axId val="512602536"/>
      </c:barChart>
      <c:catAx>
        <c:axId val="512602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02536"/>
        <c:crosses val="autoZero"/>
        <c:auto val="1"/>
        <c:lblAlgn val="ctr"/>
        <c:lblOffset val="100"/>
        <c:noMultiLvlLbl val="0"/>
      </c:catAx>
      <c:valAx>
        <c:axId val="51260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0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Cashflow!$A$30:$B$30</c:f>
              <c:strCache>
                <c:ptCount val="2"/>
                <c:pt idx="1">
                  <c:v>Cumulative Operating CF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Cashflow!$C$5:$AY$5</c:f>
              <c:strCache>
                <c:ptCount val="49"/>
                <c:pt idx="0">
                  <c:v>end Aug-19</c:v>
                </c:pt>
                <c:pt idx="1">
                  <c:v>Sep-19</c:v>
                </c:pt>
                <c:pt idx="2">
                  <c:v>Oct-19</c:v>
                </c:pt>
                <c:pt idx="3">
                  <c:v>Nov-19</c:v>
                </c:pt>
                <c:pt idx="4">
                  <c:v>Dec-19</c:v>
                </c:pt>
                <c:pt idx="5">
                  <c:v>Jan-20</c:v>
                </c:pt>
                <c:pt idx="6">
                  <c:v>Feb-20</c:v>
                </c:pt>
                <c:pt idx="7">
                  <c:v>Mar-20</c:v>
                </c:pt>
                <c:pt idx="8">
                  <c:v>Apr-20</c:v>
                </c:pt>
                <c:pt idx="9">
                  <c:v>May-20</c:v>
                </c:pt>
                <c:pt idx="10">
                  <c:v>Jun-20</c:v>
                </c:pt>
                <c:pt idx="11">
                  <c:v>Jul-20</c:v>
                </c:pt>
                <c:pt idx="12">
                  <c:v>Aug-20</c:v>
                </c:pt>
                <c:pt idx="13">
                  <c:v>Sep-20</c:v>
                </c:pt>
                <c:pt idx="14">
                  <c:v>Oct-20</c:v>
                </c:pt>
                <c:pt idx="15">
                  <c:v>Nov-20</c:v>
                </c:pt>
                <c:pt idx="16">
                  <c:v>Dec-20</c:v>
                </c:pt>
                <c:pt idx="17">
                  <c:v>Jan-21</c:v>
                </c:pt>
                <c:pt idx="18">
                  <c:v>Feb-21</c:v>
                </c:pt>
                <c:pt idx="19">
                  <c:v>Mar-21</c:v>
                </c:pt>
                <c:pt idx="20">
                  <c:v>Apr-21</c:v>
                </c:pt>
                <c:pt idx="21">
                  <c:v>May-21</c:v>
                </c:pt>
                <c:pt idx="22">
                  <c:v>Jun-21</c:v>
                </c:pt>
                <c:pt idx="23">
                  <c:v>Jul-21</c:v>
                </c:pt>
                <c:pt idx="24">
                  <c:v>Aug-21</c:v>
                </c:pt>
                <c:pt idx="25">
                  <c:v>Sep-21</c:v>
                </c:pt>
                <c:pt idx="26">
                  <c:v>Oct-21</c:v>
                </c:pt>
                <c:pt idx="27">
                  <c:v>Nov-21</c:v>
                </c:pt>
                <c:pt idx="28">
                  <c:v>Dec-21</c:v>
                </c:pt>
                <c:pt idx="29">
                  <c:v>Jan-22</c:v>
                </c:pt>
                <c:pt idx="30">
                  <c:v>Feb-22</c:v>
                </c:pt>
                <c:pt idx="31">
                  <c:v>Mar-22</c:v>
                </c:pt>
                <c:pt idx="32">
                  <c:v>Apr-22</c:v>
                </c:pt>
                <c:pt idx="33">
                  <c:v>May-22</c:v>
                </c:pt>
                <c:pt idx="34">
                  <c:v>Jun-22</c:v>
                </c:pt>
                <c:pt idx="35">
                  <c:v>Jul-22</c:v>
                </c:pt>
                <c:pt idx="36">
                  <c:v>Aug-22</c:v>
                </c:pt>
                <c:pt idx="37">
                  <c:v>Sep-22</c:v>
                </c:pt>
                <c:pt idx="38">
                  <c:v>Oct-22</c:v>
                </c:pt>
                <c:pt idx="39">
                  <c:v>Nov-22</c:v>
                </c:pt>
                <c:pt idx="40">
                  <c:v>Dec-22</c:v>
                </c:pt>
                <c:pt idx="41">
                  <c:v>Jan-23</c:v>
                </c:pt>
                <c:pt idx="42">
                  <c:v>Feb-23</c:v>
                </c:pt>
                <c:pt idx="43">
                  <c:v>Mar-23</c:v>
                </c:pt>
                <c:pt idx="44">
                  <c:v>Apr-23</c:v>
                </c:pt>
                <c:pt idx="45">
                  <c:v>May-23</c:v>
                </c:pt>
                <c:pt idx="46">
                  <c:v>Jun-23</c:v>
                </c:pt>
                <c:pt idx="47">
                  <c:v>Jul-23</c:v>
                </c:pt>
                <c:pt idx="48">
                  <c:v>Aug-23</c:v>
                </c:pt>
              </c:strCache>
            </c:strRef>
          </c:cat>
          <c:val>
            <c:numRef>
              <c:f>Cashflow!$C$30:$AY$30</c:f>
              <c:numCache>
                <c:formatCode>#,##0</c:formatCode>
                <c:ptCount val="49"/>
                <c:pt idx="0">
                  <c:v>-82676</c:v>
                </c:pt>
                <c:pt idx="1">
                  <c:v>-86676</c:v>
                </c:pt>
                <c:pt idx="2">
                  <c:v>-90676</c:v>
                </c:pt>
                <c:pt idx="3">
                  <c:v>-94676</c:v>
                </c:pt>
                <c:pt idx="4">
                  <c:v>-23676</c:v>
                </c:pt>
                <c:pt idx="5">
                  <c:v>-53676</c:v>
                </c:pt>
                <c:pt idx="6">
                  <c:v>-134359.539196906</c:v>
                </c:pt>
                <c:pt idx="7">
                  <c:v>-174024.64706047866</c:v>
                </c:pt>
                <c:pt idx="8">
                  <c:v>-214721.68631738465</c:v>
                </c:pt>
                <c:pt idx="9">
                  <c:v>-254275.32862675731</c:v>
                </c:pt>
                <c:pt idx="10">
                  <c:v>-299294.77005735732</c:v>
                </c:pt>
                <c:pt idx="11">
                  <c:v>-394882.41089961841</c:v>
                </c:pt>
                <c:pt idx="12">
                  <c:v>-434337.57385738043</c:v>
                </c:pt>
                <c:pt idx="13">
                  <c:v>-465683.0873301432</c:v>
                </c:pt>
                <c:pt idx="14">
                  <c:v>-503590.94913022511</c:v>
                </c:pt>
                <c:pt idx="15">
                  <c:v>-534857.59307751001</c:v>
                </c:pt>
                <c:pt idx="16">
                  <c:v>-531078.98295119358</c:v>
                </c:pt>
                <c:pt idx="17">
                  <c:v>-592130.63013664004</c:v>
                </c:pt>
                <c:pt idx="18">
                  <c:v>-690784.08643401111</c:v>
                </c:pt>
                <c:pt idx="19">
                  <c:v>-688375.22039555572</c:v>
                </c:pt>
                <c:pt idx="20">
                  <c:v>-686997.10939926305</c:v>
                </c:pt>
                <c:pt idx="21">
                  <c:v>-684373.5308927584</c:v>
                </c:pt>
                <c:pt idx="22">
                  <c:v>-687291.23896068661</c:v>
                </c:pt>
                <c:pt idx="23">
                  <c:v>-695540.86261982727</c:v>
                </c:pt>
                <c:pt idx="24">
                  <c:v>-825574.25358381635</c:v>
                </c:pt>
                <c:pt idx="25">
                  <c:v>-834067.98264957999</c:v>
                </c:pt>
                <c:pt idx="26">
                  <c:v>-849178.5836558654</c:v>
                </c:pt>
                <c:pt idx="27">
                  <c:v>-857291.94380900962</c:v>
                </c:pt>
                <c:pt idx="28">
                  <c:v>-830186.13902898121</c:v>
                </c:pt>
                <c:pt idx="29">
                  <c:v>-900915.65282473445</c:v>
                </c:pt>
                <c:pt idx="30">
                  <c:v>-1008026.9926939637</c:v>
                </c:pt>
                <c:pt idx="31">
                  <c:v>-864812.90022928081</c:v>
                </c:pt>
                <c:pt idx="32">
                  <c:v>-797435.29200957343</c:v>
                </c:pt>
                <c:pt idx="33">
                  <c:v>-728527.13745941897</c:v>
                </c:pt>
                <c:pt idx="34">
                  <c:v>-590054.0209458071</c:v>
                </c:pt>
                <c:pt idx="35">
                  <c:v>-583516.29127240693</c:v>
                </c:pt>
                <c:pt idx="36">
                  <c:v>-704863.56812324608</c:v>
                </c:pt>
                <c:pt idx="37">
                  <c:v>-575904.56215075101</c:v>
                </c:pt>
                <c:pt idx="38">
                  <c:v>-578361.98507258971</c:v>
                </c:pt>
                <c:pt idx="39">
                  <c:v>-573173.40577819594</c:v>
                </c:pt>
                <c:pt idx="40">
                  <c:v>-443064.36415991362</c:v>
                </c:pt>
                <c:pt idx="41">
                  <c:v>-463717.99064602336</c:v>
                </c:pt>
                <c:pt idx="42">
                  <c:v>-512577.39850401814</c:v>
                </c:pt>
                <c:pt idx="43">
                  <c:v>-204099.91856659442</c:v>
                </c:pt>
                <c:pt idx="44">
                  <c:v>11418.297253768833</c:v>
                </c:pt>
                <c:pt idx="45">
                  <c:v>229705.47993275337</c:v>
                </c:pt>
                <c:pt idx="46">
                  <c:v>532619.58262327407</c:v>
                </c:pt>
                <c:pt idx="47">
                  <c:v>733324.45973867388</c:v>
                </c:pt>
                <c:pt idx="48">
                  <c:v>812635.49393454217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1-4E49-A0A0-EEA96AFB0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871000"/>
        <c:axId val="687689064"/>
      </c:lineChart>
      <c:catAx>
        <c:axId val="31687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689064"/>
        <c:crosses val="autoZero"/>
        <c:auto val="1"/>
        <c:lblAlgn val="ctr"/>
        <c:lblOffset val="100"/>
        <c:noMultiLvlLbl val="0"/>
      </c:catAx>
      <c:valAx>
        <c:axId val="68768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87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3055519</xdr:colOff>
      <xdr:row>127</xdr:row>
      <xdr:rowOff>10026</xdr:rowOff>
    </xdr:from>
    <xdr:to>
      <xdr:col>5</xdr:col>
      <xdr:colOff>776538</xdr:colOff>
      <xdr:row>141</xdr:row>
      <xdr:rowOff>180473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164A5A-60FF-4C6B-843C-40A172C07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60158</xdr:colOff>
      <xdr:row>126</xdr:row>
      <xdr:rowOff>186238</xdr:rowOff>
    </xdr:from>
    <xdr:to>
      <xdr:col>1</xdr:col>
      <xdr:colOff>2917658</xdr:colOff>
      <xdr:row>141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C5AC5F-3EFC-4269-BE30-55D5D7093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60157</xdr:colOff>
      <xdr:row>127</xdr:row>
      <xdr:rowOff>0</xdr:rowOff>
    </xdr:from>
    <xdr:to>
      <xdr:col>9</xdr:col>
      <xdr:colOff>1398169</xdr:colOff>
      <xdr:row>142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FACE79-D36F-493C-892C-CA0779520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30</xdr:row>
      <xdr:rowOff>104775</xdr:rowOff>
    </xdr:from>
    <xdr:to>
      <xdr:col>14</xdr:col>
      <xdr:colOff>219075</xdr:colOff>
      <xdr:row>47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ADC048-965A-4E10-A34C-C436366AFB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nbaelen/Google%20Drive/Leaphy/Business%20+%20financial%20plan/Financial%20plan%20Leaphy%20v11.0_slo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lan"/>
      <sheetName val="Cash flow"/>
      <sheetName val="Financial plan summary"/>
      <sheetName val="Year 0"/>
      <sheetName val="Year 1"/>
      <sheetName val="Year 2"/>
      <sheetName val="Year 3"/>
      <sheetName val="Year 4"/>
      <sheetName val="Year 5"/>
      <sheetName val="Country financials"/>
      <sheetName val="Cost-income chart"/>
      <sheetName val="ePIL evolution"/>
      <sheetName val="Sales EBIT"/>
    </sheetNames>
    <sheetDataSet>
      <sheetData sheetId="0">
        <row r="7">
          <cell r="C7">
            <v>75000</v>
          </cell>
        </row>
        <row r="76">
          <cell r="A76" t="str">
            <v>footnote</v>
          </cell>
          <cell r="B76" t="str">
            <v>(1) phone/laptops/Mobile  ao (€/month)</v>
          </cell>
        </row>
        <row r="77">
          <cell r="B77" t="str">
            <v>(2) travel costs per capita (€/month) (including company cars)</v>
          </cell>
        </row>
        <row r="78">
          <cell r="B78" t="str">
            <v>(3) contingency on overall costs</v>
          </cell>
        </row>
        <row r="79">
          <cell r="B79" t="str">
            <v xml:space="preserve">Inflation assumed </v>
          </cell>
        </row>
        <row r="102">
          <cell r="G102">
            <v>30.416666666666668</v>
          </cell>
        </row>
        <row r="105">
          <cell r="A105" t="str">
            <v>income ePIL and eSmPC</v>
          </cell>
        </row>
        <row r="108">
          <cell r="B108" t="str">
            <v>income ePIL and eSmPC</v>
          </cell>
        </row>
        <row r="110">
          <cell r="A110" t="str">
            <v>database API licensing (e.g. e-Pharmacy)</v>
          </cell>
        </row>
        <row r="114">
          <cell r="A114" t="str">
            <v>income advertisement</v>
          </cell>
          <cell r="B114" t="str">
            <v>evolution unique user (% Chonic Patients)</v>
          </cell>
        </row>
        <row r="116">
          <cell r="B116" t="str">
            <v>evolution use platform / day (Daily Active Users)</v>
          </cell>
        </row>
        <row r="118">
          <cell r="B118" t="str">
            <v>Click-throug rate advertisement / login</v>
          </cell>
        </row>
        <row r="119">
          <cell r="B119" t="str">
            <v>Average price per click</v>
          </cell>
        </row>
        <row r="120">
          <cell r="B120" t="str">
            <v>income advertisement</v>
          </cell>
        </row>
        <row r="122">
          <cell r="A122" t="str">
            <v>income business intelligence</v>
          </cell>
          <cell r="B122" t="str">
            <v>Income intelligence reports</v>
          </cell>
        </row>
        <row r="123">
          <cell r="B123" t="str">
            <v>Income post-marketing follow up studies (registry type)</v>
          </cell>
        </row>
        <row r="124">
          <cell r="B124" t="str">
            <v>Income Quality of life / value based outcomes</v>
          </cell>
        </row>
        <row r="125">
          <cell r="B125" t="str">
            <v>income business intelligence</v>
          </cell>
        </row>
        <row r="136">
          <cell r="F136">
            <v>31561.44669992385</v>
          </cell>
          <cell r="G136">
            <v>32227.718871616868</v>
          </cell>
          <cell r="H136">
            <v>52431.119461433598</v>
          </cell>
        </row>
      </sheetData>
      <sheetData sheetId="1">
        <row r="75">
          <cell r="N75">
            <v>-4000</v>
          </cell>
        </row>
      </sheetData>
      <sheetData sheetId="2" refreshError="1"/>
      <sheetData sheetId="3">
        <row r="82">
          <cell r="C82">
            <v>2</v>
          </cell>
        </row>
      </sheetData>
      <sheetData sheetId="4">
        <row r="62">
          <cell r="N62">
            <v>0</v>
          </cell>
        </row>
      </sheetData>
      <sheetData sheetId="5">
        <row r="62">
          <cell r="N62">
            <v>6180</v>
          </cell>
        </row>
      </sheetData>
      <sheetData sheetId="6">
        <row r="62">
          <cell r="N62">
            <v>12545.4</v>
          </cell>
        </row>
      </sheetData>
      <sheetData sheetId="7">
        <row r="62">
          <cell r="N62">
            <v>19101.761999999999</v>
          </cell>
        </row>
        <row r="80">
          <cell r="C80">
            <v>0.03</v>
          </cell>
        </row>
      </sheetData>
      <sheetData sheetId="8">
        <row r="80">
          <cell r="C80">
            <v>0.03</v>
          </cell>
        </row>
      </sheetData>
      <sheetData sheetId="9">
        <row r="4">
          <cell r="D4">
            <v>9000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7C25D-99C2-4102-AC2B-CF0DD56DD5EC}">
  <dimension ref="A1:P35"/>
  <sheetViews>
    <sheetView tabSelected="1" workbookViewId="0">
      <selection activeCell="G5" sqref="G5"/>
    </sheetView>
  </sheetViews>
  <sheetFormatPr defaultRowHeight="12.75" x14ac:dyDescent="0.2"/>
  <cols>
    <col min="1" max="1" width="33.42578125" style="1" bestFit="1" customWidth="1"/>
    <col min="2" max="9" width="9.140625" style="1"/>
    <col min="10" max="10" width="33.42578125" style="1" bestFit="1" customWidth="1"/>
    <col min="11" max="16384" width="9.140625" style="1"/>
  </cols>
  <sheetData>
    <row r="1" spans="1:16" x14ac:dyDescent="0.2">
      <c r="A1" s="1" t="s">
        <v>217</v>
      </c>
      <c r="J1" s="1" t="s">
        <v>218</v>
      </c>
    </row>
    <row r="2" spans="1:16" x14ac:dyDescent="0.2">
      <c r="A2" s="58" t="str">
        <f>Budget!B1</f>
        <v>22.08.2019</v>
      </c>
      <c r="B2" s="59" t="s">
        <v>64</v>
      </c>
      <c r="C2" s="60"/>
      <c r="D2" s="59"/>
      <c r="E2" s="59"/>
      <c r="F2" s="59"/>
      <c r="G2" s="61"/>
      <c r="H2" s="36"/>
      <c r="K2" s="62" t="s">
        <v>64</v>
      </c>
      <c r="L2" s="63"/>
      <c r="M2" s="62"/>
      <c r="N2" s="62"/>
      <c r="O2" s="62"/>
      <c r="P2" s="62"/>
    </row>
    <row r="3" spans="1:16" x14ac:dyDescent="0.2">
      <c r="A3" s="64" t="s">
        <v>2</v>
      </c>
      <c r="B3" s="65">
        <v>0</v>
      </c>
      <c r="C3" s="66">
        <v>1</v>
      </c>
      <c r="D3" s="66">
        <v>2</v>
      </c>
      <c r="E3" s="66">
        <v>3</v>
      </c>
      <c r="F3" s="66">
        <v>4</v>
      </c>
      <c r="G3" s="67">
        <v>5</v>
      </c>
      <c r="H3" s="36"/>
      <c r="K3" s="59">
        <v>0</v>
      </c>
      <c r="L3" s="68">
        <v>1</v>
      </c>
      <c r="M3" s="68">
        <v>2</v>
      </c>
      <c r="N3" s="68">
        <v>3</v>
      </c>
      <c r="O3" s="68">
        <v>4</v>
      </c>
      <c r="P3" s="68">
        <v>5</v>
      </c>
    </row>
    <row r="4" spans="1:16" x14ac:dyDescent="0.2">
      <c r="A4" s="69" t="s">
        <v>52</v>
      </c>
      <c r="B4" s="70">
        <f>SUMIF('Seed case montlhy budget'!$C$1:$BO$1,B3,'Seed case montlhy budget'!$C$4:$BO$4)</f>
        <v>0</v>
      </c>
      <c r="C4" s="71">
        <f>SUMIF('Seed case montlhy budget'!$C$1:$BO$1,C3,'Seed case montlhy budget'!$C$4:$BO$4)</f>
        <v>436050</v>
      </c>
      <c r="D4" s="71">
        <f>SUMIF('Seed case montlhy budget'!$C$1:$BO$1,D3,'Seed case montlhy budget'!$C$4:$BO$4)</f>
        <v>1598508</v>
      </c>
      <c r="E4" s="71">
        <f>SUMIF('Seed case montlhy budget'!$C$1:$BO$1,E3,'Seed case montlhy budget'!$C$4:$BO$4)</f>
        <v>3557778.1199999992</v>
      </c>
      <c r="F4" s="71">
        <f>SUMIF('Seed case montlhy budget'!$C$1:$BO$1,F3,'Seed case montlhy budget'!$C$4:$BO$4)</f>
        <v>6397994.1384000005</v>
      </c>
      <c r="G4" s="72">
        <f>SUMIF('Seed case montlhy budget'!$C$1:$BO$1,G3,'Seed case montlhy budget'!$C$4:$BO$4)</f>
        <v>11017082.294640003</v>
      </c>
      <c r="J4" s="1" t="s">
        <v>145</v>
      </c>
      <c r="K4" s="73">
        <f t="shared" ref="K4:P4" si="0">B8</f>
        <v>75000</v>
      </c>
      <c r="L4" s="73">
        <f t="shared" si="0"/>
        <v>512494.43337388086</v>
      </c>
      <c r="M4" s="73">
        <f t="shared" si="0"/>
        <v>1766611.7227194277</v>
      </c>
      <c r="N4" s="73">
        <f t="shared" si="0"/>
        <v>4341554.4084955174</v>
      </c>
      <c r="O4" s="73">
        <f t="shared" si="0"/>
        <v>8621270.1853754185</v>
      </c>
      <c r="P4" s="73">
        <f t="shared" si="0"/>
        <v>15086499.133824378</v>
      </c>
    </row>
    <row r="5" spans="1:16" ht="13.5" thickBot="1" x14ac:dyDescent="0.25">
      <c r="A5" s="69" t="s">
        <v>65</v>
      </c>
      <c r="B5" s="74">
        <f>SUMIF('Seed case montlhy budget'!$C$1:$BO$1,B3,'Seed case montlhy budget'!$C$5:$BO$5)</f>
        <v>75000</v>
      </c>
      <c r="C5" s="75">
        <f>SUMIF('Seed case montlhy budget'!$C$1:$BO$1,C3,'Seed case montlhy budget'!$C$5:$BO$5)</f>
        <v>72080</v>
      </c>
      <c r="D5" s="75">
        <f>SUMIF('Seed case montlhy budget'!$C$1:$BO$1,D3,'Seed case montlhy budget'!$C$5:$BO$5)</f>
        <v>146240</v>
      </c>
      <c r="E5" s="75">
        <f>SUMIF('Seed case montlhy budget'!$C$1:$BO$1,E3,'Seed case montlhy budget'!$C$5:$BO$5)</f>
        <v>313100</v>
      </c>
      <c r="F5" s="75">
        <f>SUMIF('Seed case montlhy budget'!$C$1:$BO$1,F3,'Seed case montlhy budget'!$C$5:$BO$5)</f>
        <v>609740</v>
      </c>
      <c r="G5" s="76">
        <f>SUMIF('Seed case montlhy budget'!$C$1:$BO$1,G3,'Seed case montlhy budget'!$C$5:$BO$5)</f>
        <v>1054700</v>
      </c>
      <c r="J5" s="77" t="s">
        <v>146</v>
      </c>
      <c r="K5" s="78">
        <v>0</v>
      </c>
      <c r="L5" s="78">
        <v>0</v>
      </c>
      <c r="M5" s="78">
        <v>0</v>
      </c>
      <c r="N5" s="78">
        <v>0</v>
      </c>
      <c r="O5" s="78">
        <v>0</v>
      </c>
      <c r="P5" s="78">
        <v>0</v>
      </c>
    </row>
    <row r="6" spans="1:16" ht="13.5" thickTop="1" x14ac:dyDescent="0.2">
      <c r="A6" s="69" t="s">
        <v>3</v>
      </c>
      <c r="B6" s="74">
        <f>SUMIF('Seed case montlhy budget'!$C$1:$BO$1,B3,'Seed case montlhy budget'!$C$6:$BO$6)</f>
        <v>0</v>
      </c>
      <c r="C6" s="75">
        <f>SUMIF('Seed case montlhy budget'!$C$1:$BO$1,C3,'Seed case montlhy budget'!$C$6:$BO$6)</f>
        <v>4364.4333738808728</v>
      </c>
      <c r="D6" s="75">
        <f>SUMIF('Seed case montlhy budget'!$C$1:$BO$1,D3,'Seed case montlhy budget'!$C$6:$BO$6)</f>
        <v>21863.722719427627</v>
      </c>
      <c r="E6" s="75">
        <f>SUMIF('Seed case montlhy budget'!$C$1:$BO$1,E3,'Seed case montlhy budget'!$C$6:$BO$6)</f>
        <v>70676.288495518515</v>
      </c>
      <c r="F6" s="75">
        <f>SUMIF('Seed case montlhy budget'!$C$1:$BO$1,F3,'Seed case montlhy budget'!$C$6:$BO$6)</f>
        <v>359036.04697541794</v>
      </c>
      <c r="G6" s="76">
        <f>SUMIF('Seed case montlhy budget'!$C$1:$BO$1,G3,'Seed case montlhy budget'!$C$6:$BO$6)</f>
        <v>984716.83918437536</v>
      </c>
      <c r="J6" s="11" t="s">
        <v>147</v>
      </c>
      <c r="K6" s="79">
        <f t="shared" ref="K6:P6" si="1">SUM(K4:K5)</f>
        <v>75000</v>
      </c>
      <c r="L6" s="79">
        <f t="shared" si="1"/>
        <v>512494.43337388086</v>
      </c>
      <c r="M6" s="79">
        <f t="shared" si="1"/>
        <v>1766611.7227194277</v>
      </c>
      <c r="N6" s="79">
        <f t="shared" si="1"/>
        <v>4341554.4084955174</v>
      </c>
      <c r="O6" s="79">
        <f t="shared" si="1"/>
        <v>8621270.1853754185</v>
      </c>
      <c r="P6" s="79">
        <f t="shared" si="1"/>
        <v>15086499.133824378</v>
      </c>
    </row>
    <row r="7" spans="1:16" x14ac:dyDescent="0.2">
      <c r="A7" s="69" t="s">
        <v>4</v>
      </c>
      <c r="B7" s="80">
        <f>SUMIF('Seed case montlhy budget'!$C$1:$BO$1,B3,'Seed case montlhy budget'!$C$7:$BO$7)</f>
        <v>0</v>
      </c>
      <c r="C7" s="81">
        <f>SUMIF('Seed case montlhy budget'!$C$1:$BO$1,C3,'Seed case montlhy budget'!$C$7:$BO$7)</f>
        <v>0</v>
      </c>
      <c r="D7" s="81">
        <f>SUMIF('Seed case montlhy budget'!$C$1:$BO$1,D3,'Seed case montlhy budget'!$C$7:$BO$7)</f>
        <v>0</v>
      </c>
      <c r="E7" s="81">
        <f>SUMIF('Seed case montlhy budget'!$C$1:$BO$1,E3,'Seed case montlhy budget'!$C$7:$BO$7)</f>
        <v>400000</v>
      </c>
      <c r="F7" s="81">
        <f>SUMIF('Seed case montlhy budget'!$C$1:$BO$1,F3,'Seed case montlhy budget'!$C$7:$BO$7)</f>
        <v>1254500</v>
      </c>
      <c r="G7" s="82">
        <f>SUMIF('Seed case montlhy budget'!$C$1:$BO$1,G3,'Seed case montlhy budget'!$C$7:$BO$7)</f>
        <v>2030000</v>
      </c>
    </row>
    <row r="8" spans="1:16" ht="13.5" thickBot="1" x14ac:dyDescent="0.25">
      <c r="A8" s="83" t="s">
        <v>5</v>
      </c>
      <c r="B8" s="84">
        <f t="shared" ref="B8:G8" si="2">SUM(B4:B7)</f>
        <v>75000</v>
      </c>
      <c r="C8" s="85">
        <f t="shared" si="2"/>
        <v>512494.43337388086</v>
      </c>
      <c r="D8" s="86">
        <f t="shared" si="2"/>
        <v>1766611.7227194277</v>
      </c>
      <c r="E8" s="86">
        <f t="shared" si="2"/>
        <v>4341554.4084955174</v>
      </c>
      <c r="F8" s="86">
        <f t="shared" si="2"/>
        <v>8621270.1853754185</v>
      </c>
      <c r="G8" s="87">
        <f t="shared" si="2"/>
        <v>15086499.133824378</v>
      </c>
      <c r="J8" s="77" t="s">
        <v>148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</row>
    <row r="9" spans="1:16" ht="13.5" thickTop="1" x14ac:dyDescent="0.2">
      <c r="A9" s="88" t="s">
        <v>6</v>
      </c>
      <c r="B9" s="29"/>
      <c r="C9" s="29"/>
      <c r="D9" s="29"/>
      <c r="E9" s="29"/>
      <c r="F9" s="29"/>
      <c r="G9" s="89"/>
      <c r="J9" s="11" t="s">
        <v>149</v>
      </c>
      <c r="K9" s="79">
        <f t="shared" ref="K9:P9" si="3">K8</f>
        <v>0</v>
      </c>
      <c r="L9" s="79">
        <f t="shared" si="3"/>
        <v>0</v>
      </c>
      <c r="M9" s="79">
        <f t="shared" si="3"/>
        <v>0</v>
      </c>
      <c r="N9" s="79">
        <f t="shared" si="3"/>
        <v>0</v>
      </c>
      <c r="O9" s="79">
        <f t="shared" si="3"/>
        <v>0</v>
      </c>
      <c r="P9" s="79">
        <f t="shared" si="3"/>
        <v>0</v>
      </c>
    </row>
    <row r="10" spans="1:16" x14ac:dyDescent="0.2">
      <c r="A10" s="90" t="s">
        <v>136</v>
      </c>
      <c r="B10" s="70">
        <f>+SUMIF('Seed case montlhy budget'!$C$1:$BO$1,B3,'Seed case montlhy budget'!$C$40:$BO$40)+SUMIF('Seed case montlhy budget'!$C$1:$BO$1,B3,'Seed case montlhy budget'!$C$41:$BO$41)+SUMIF('Seed case montlhy budget'!$C$1:$BO$1,B3,'Seed case montlhy budget'!$C$42:$BO$42)+SUMIF('Seed case montlhy budget'!$C$1:$BO$1,B3,'Seed case montlhy budget'!$C$43:$BO$43)+SUMIF('Seed case montlhy budget'!$C$1:$BO$1,B3,'Seed case montlhy budget'!$C$44:$BO$44)+SUMIF('Seed case montlhy budget'!$C$1:$BO$1,B3,'Seed case montlhy budget'!$C$45:$BO$45)+SUMIF('Seed case montlhy budget'!$C$1:$BO$1,B3,'Seed case montlhy budget'!$C$46:$BO$46)+SUMIF('Seed case montlhy budget'!$C$1:$BO$1,B3,'Seed case montlhy budget'!$C$11:$BO$11)+SUMIF('Seed case montlhy budget'!$C$1:$BO$1,B3,'Seed case montlhy budget'!$C$12:$BO$12)+SUMIF('Seed case montlhy budget'!$C$1:$BO$1,B3,'Seed case montlhy budget'!$C$13:$BO$13)+SUMIF('Seed case montlhy budget'!$C$1:$BO$1,B3,'Seed case montlhy budget'!$C$14:$BO$14)+SUMIF('Seed case montlhy budget'!$C$1:$BO$1,B3,'Seed case montlhy budget'!$C$15:$BO$15)</f>
        <v>0</v>
      </c>
      <c r="C10" s="71">
        <f>+SUMIF('Seed case montlhy budget'!$C$1:$BO$1,C3,'Seed case montlhy budget'!$C$40:$BO$40)+SUMIF('Seed case montlhy budget'!$C$1:$BO$1,C3,'Seed case montlhy budget'!$C$41:$BO$41)+SUMIF('Seed case montlhy budget'!$C$1:$BO$1,C3,'Seed case montlhy budget'!$C$42:$BO$42)+SUMIF('Seed case montlhy budget'!$C$1:$BO$1,C3,'Seed case montlhy budget'!$C$43:$BO$43)+SUMIF('Seed case montlhy budget'!$C$1:$BO$1,C3,'Seed case montlhy budget'!$C$44:$BO$44)+SUMIF('Seed case montlhy budget'!$C$1:$BO$1,C3,'Seed case montlhy budget'!$C$45:$BO$45)+SUMIF('Seed case montlhy budget'!$C$1:$BO$1,C3,'Seed case montlhy budget'!$C$46:$BO$46)+SUMIF('Seed case montlhy budget'!$C$1:$BO$1,C3,'Seed case montlhy budget'!$C$11:$BO$11)+SUMIF('Seed case montlhy budget'!$C$1:$BO$1,C3,'Seed case montlhy budget'!$C$12:$BO$12)+SUMIF('Seed case montlhy budget'!$C$1:$BO$1,C3,'Seed case montlhy budget'!$C$13:$BO$13)+SUMIF('Seed case montlhy budget'!$C$1:$BO$1,C3,'Seed case montlhy budget'!$C$14:$BO$14)+SUMIF('Seed case montlhy budget'!$C$1:$BO$1,C3,'Seed case montlhy budget'!$C$15:$BO$15)</f>
        <v>204000</v>
      </c>
      <c r="D10" s="71">
        <f>+SUMIF('Seed case montlhy budget'!$C$1:$BO$1,D3,'Seed case montlhy budget'!$C$40:$BO$40)+SUMIF('Seed case montlhy budget'!$C$1:$BO$1,D3,'Seed case montlhy budget'!$C$41:$BO$41)+SUMIF('Seed case montlhy budget'!$C$1:$BO$1,D3,'Seed case montlhy budget'!$C$42:$BO$42)+SUMIF('Seed case montlhy budget'!$C$1:$BO$1,D3,'Seed case montlhy budget'!$C$43:$BO$43)+SUMIF('Seed case montlhy budget'!$C$1:$BO$1,D3,'Seed case montlhy budget'!$C$44:$BO$44)+SUMIF('Seed case montlhy budget'!$C$1:$BO$1,D3,'Seed case montlhy budget'!$C$45:$BO$45)+SUMIF('Seed case montlhy budget'!$C$1:$BO$1,D3,'Seed case montlhy budget'!$C$46:$BO$46)+SUMIF('Seed case montlhy budget'!$C$1:$BO$1,D3,'Seed case montlhy budget'!$C$11:$BO$11)+SUMIF('Seed case montlhy budget'!$C$1:$BO$1,D3,'Seed case montlhy budget'!$C$12:$BO$12)+SUMIF('Seed case montlhy budget'!$C$1:$BO$1,D3,'Seed case montlhy budget'!$C$13:$BO$13)+SUMIF('Seed case montlhy budget'!$C$1:$BO$1,D3,'Seed case montlhy budget'!$C$14:$BO$14)+SUMIF('Seed case montlhy budget'!$C$1:$BO$1,D3,'Seed case montlhy budget'!$C$15:$BO$15)</f>
        <v>270120</v>
      </c>
      <c r="E10" s="71">
        <f>+SUMIF('Seed case montlhy budget'!$C$1:$BO$1,E3,'Seed case montlhy budget'!$C$40:$BO$40)+SUMIF('Seed case montlhy budget'!$C$1:$BO$1,E3,'Seed case montlhy budget'!$C$41:$BO$41)+SUMIF('Seed case montlhy budget'!$C$1:$BO$1,E3,'Seed case montlhy budget'!$C$42:$BO$42)+SUMIF('Seed case montlhy budget'!$C$1:$BO$1,E3,'Seed case montlhy budget'!$C$43:$BO$43)+SUMIF('Seed case montlhy budget'!$C$1:$BO$1,E3,'Seed case montlhy budget'!$C$44:$BO$44)+SUMIF('Seed case montlhy budget'!$C$1:$BO$1,E3,'Seed case montlhy budget'!$C$45:$BO$45)+SUMIF('Seed case montlhy budget'!$C$1:$BO$1,E3,'Seed case montlhy budget'!$C$46:$BO$46)+SUMIF('Seed case montlhy budget'!$C$1:$BO$1,E3,'Seed case montlhy budget'!$C$11:$BO$11)+SUMIF('Seed case montlhy budget'!$C$1:$BO$1,E3,'Seed case montlhy budget'!$C$12:$BO$12)+SUMIF('Seed case montlhy budget'!$C$1:$BO$1,E3,'Seed case montlhy budget'!$C$13:$BO$13)+SUMIF('Seed case montlhy budget'!$C$1:$BO$1,E3,'Seed case montlhy budget'!$C$14:$BO$14)+SUMIF('Seed case montlhy budget'!$C$1:$BO$1,E3,'Seed case montlhy budget'!$C$15:$BO$15)</f>
        <v>1004483.1</v>
      </c>
      <c r="F10" s="71">
        <f>+SUMIF('Seed case montlhy budget'!$C$1:$BO$1,F3,'Seed case montlhy budget'!$C$40:$BO$40)+SUMIF('Seed case montlhy budget'!$C$1:$BO$1,F3,'Seed case montlhy budget'!$C$41:$BO$41)+SUMIF('Seed case montlhy budget'!$C$1:$BO$1,F3,'Seed case montlhy budget'!$C$42:$BO$42)+SUMIF('Seed case montlhy budget'!$C$1:$BO$1,F3,'Seed case montlhy budget'!$C$43:$BO$43)+SUMIF('Seed case montlhy budget'!$C$1:$BO$1,F3,'Seed case montlhy budget'!$C$44:$BO$44)+SUMIF('Seed case montlhy budget'!$C$1:$BO$1,F3,'Seed case montlhy budget'!$C$45:$BO$45)+SUMIF('Seed case montlhy budget'!$C$1:$BO$1,F3,'Seed case montlhy budget'!$C$46:$BO$46)+SUMIF('Seed case montlhy budget'!$C$1:$BO$1,F3,'Seed case montlhy budget'!$C$11:$BO$11)+SUMIF('Seed case montlhy budget'!$C$1:$BO$1,F3,'Seed case montlhy budget'!$C$12:$BO$12)+SUMIF('Seed case montlhy budget'!$C$1:$BO$1,F3,'Seed case montlhy budget'!$C$13:$BO$13)+SUMIF('Seed case montlhy budget'!$C$1:$BO$1,F3,'Seed case montlhy budget'!$C$14:$BO$14)+SUMIF('Seed case montlhy budget'!$C$1:$BO$1,F3,'Seed case montlhy budget'!$C$15:$BO$15)</f>
        <v>1293544.8779999998</v>
      </c>
      <c r="G10" s="72">
        <f>+SUMIF('Seed case montlhy budget'!$C$1:$BO$1,G3,'Seed case montlhy budget'!$C$40:$BO$40)+SUMIF('Seed case montlhy budget'!$C$1:$BO$1,G3,'Seed case montlhy budget'!$C$41:$BO$41)+SUMIF('Seed case montlhy budget'!$C$1:$BO$1,G3,'Seed case montlhy budget'!$C$42:$BO$42)+SUMIF('Seed case montlhy budget'!$C$1:$BO$1,G3,'Seed case montlhy budget'!$C$43:$BO$43)+SUMIF('Seed case montlhy budget'!$C$1:$BO$1,G3,'Seed case montlhy budget'!$C$44:$BO$44)+SUMIF('Seed case montlhy budget'!$C$1:$BO$1,G3,'Seed case montlhy budget'!$C$45:$BO$45)+SUMIF('Seed case montlhy budget'!$C$1:$BO$1,G3,'Seed case montlhy budget'!$C$46:$BO$46)+SUMIF('Seed case montlhy budget'!$C$1:$BO$1,G3,'Seed case montlhy budget'!$C$11:$BO$11)+SUMIF('Seed case montlhy budget'!$C$1:$BO$1,G3,'Seed case montlhy budget'!$C$12:$BO$12)+SUMIF('Seed case montlhy budget'!$C$1:$BO$1,G3,'Seed case montlhy budget'!$C$13:$BO$13)+SUMIF('Seed case montlhy budget'!$C$1:$BO$1,G3,'Seed case montlhy budget'!$C$14:$BO$14)+SUMIF('Seed case montlhy budget'!$C$1:$BO$1,G3,'Seed case montlhy budget'!$C$15:$BO$15)</f>
        <v>1476351.2243400002</v>
      </c>
    </row>
    <row r="11" spans="1:16" x14ac:dyDescent="0.2">
      <c r="A11" s="91" t="s">
        <v>137</v>
      </c>
      <c r="B11" s="80">
        <f>SUMIF('Seed case montlhy budget'!$C$1:$BO$1,B3,'Seed case montlhy budget'!$C$17:$BO$17)+SUMIF('Seed case montlhy budget'!$C$1:$BO$1,B3,'Seed case montlhy budget'!$C$18:$BO$18)+SUMIF('Seed case montlhy budget'!$C$1:$BO$1,B3,'Seed case montlhy budget'!$C$19:$BO$19)+SUMIF('Seed case montlhy budget'!$C$1:$BO$1,B3,'Seed case montlhy budget'!$C$20:$BO$20)+SUMIF('Seed case montlhy budget'!$C$1:$BO$1,B3,'Seed case montlhy budget'!$C$21:$BO$21)+SUMIF('Seed case montlhy budget'!$C$1:$BO$1,B3,'Seed case montlhy budget'!$C$22:$BO$22)+SUMIF('Seed case montlhy budget'!$C$1:$BO$1,B3,'Seed case montlhy budget'!$C$23:$BO$23)+SUMIF('Seed case montlhy budget'!$C$1:$BO$1,B3,'Seed case montlhy budget'!$C$24:$BO$24)+SUMIF('Seed case montlhy budget'!$C$1:$BO$1,B3,'Seed case montlhy budget'!$C$25:$BO$25)+SUMIF('Seed case montlhy budget'!$C$1:$BO$1,B3,'Seed case montlhy budget'!$C$26:$BO$26)+SUMIF('Seed case montlhy budget'!$C$1:$BO$1,B3,'Seed case montlhy budget'!$C$27:$BO$27)+SUMIF('Seed case montlhy budget'!$C$1:$BO$1,B3,'Seed case montlhy budget'!$C$28:$BO$28)+SUMIF('Seed case montlhy budget'!$C$1:$BO$1,B3,'Seed case montlhy budget'!$C$29:$BO$29)+SUMIF('Seed case montlhy budget'!$C$1:$BO$1,B3,'Seed case montlhy budget'!$C$30:$BO$30)+SUMIF('Seed case montlhy budget'!$C$1:$BO$1,B3,'Seed case montlhy budget'!$C$31:$BO$31)+SUMIF('Seed case montlhy budget'!$C$1:$BO$1,B3,'Seed case montlhy budget'!$C$32:$BO$32)+SUMIF('Seed case montlhy budget'!$C$1:$BO$1,B3,'Seed case montlhy budget'!$C$34:$BO$34)+SUMIF('Seed case montlhy budget'!$C$1:$BO$1,B3,'Seed case montlhy budget'!$C$16:$BO$16)+SUMIF('Seed case montlhy budget'!$C$1:$BO$1,B3,'Seed case montlhy budget'!$C$35:$BO$35)+SUMIF('Seed case montlhy budget'!$C$1:$BO$1,B3,'Seed case montlhy budget'!$C$36:$BO$36)+SUMIF('Seed case montlhy budget'!$C$1:$BO$1,B3,'Seed case montlhy budget'!$C$37:$BO$37)+SUMIF('Seed case montlhy budget'!$C$1:$BO$1,B3,'Seed case montlhy budget'!$C$38:$BO$38)+SUMIF('Seed case montlhy budget'!$C$1:$BO$1,B3,'Seed case montlhy budget'!$C$39:$BO$39)+SUMIF('Seed case montlhy budget'!$C$1:$BO$1,B3,'Seed case montlhy budget'!$C$33:$BO$33)</f>
        <v>0</v>
      </c>
      <c r="C11" s="81">
        <f>SUMIF('Seed case montlhy budget'!$C$1:$BO$1,C3,'Seed case montlhy budget'!$C$17:$BO$17)+SUMIF('Seed case montlhy budget'!$C$1:$BO$1,C3,'Seed case montlhy budget'!$C$18:$BO$18)+SUMIF('Seed case montlhy budget'!$C$1:$BO$1,C3,'Seed case montlhy budget'!$C$19:$BO$19)+SUMIF('Seed case montlhy budget'!$C$1:$BO$1,C3,'Seed case montlhy budget'!$C$20:$BO$20)+SUMIF('Seed case montlhy budget'!$C$1:$BO$1,C3,'Seed case montlhy budget'!$C$21:$BO$21)+SUMIF('Seed case montlhy budget'!$C$1:$BO$1,C3,'Seed case montlhy budget'!$C$22:$BO$22)+SUMIF('Seed case montlhy budget'!$C$1:$BO$1,C3,'Seed case montlhy budget'!$C$23:$BO$23)+SUMIF('Seed case montlhy budget'!$C$1:$BO$1,C3,'Seed case montlhy budget'!$C$24:$BO$24)+SUMIF('Seed case montlhy budget'!$C$1:$BO$1,C3,'Seed case montlhy budget'!$C$25:$BO$25)+SUMIF('Seed case montlhy budget'!$C$1:$BO$1,C3,'Seed case montlhy budget'!$C$26:$BO$26)+SUMIF('Seed case montlhy budget'!$C$1:$BO$1,C3,'Seed case montlhy budget'!$C$27:$BO$27)+SUMIF('Seed case montlhy budget'!$C$1:$BO$1,C3,'Seed case montlhy budget'!$C$28:$BO$28)+SUMIF('Seed case montlhy budget'!$C$1:$BO$1,C3,'Seed case montlhy budget'!$C$29:$BO$29)+SUMIF('Seed case montlhy budget'!$C$1:$BO$1,C3,'Seed case montlhy budget'!$C$30:$BO$30)+SUMIF('Seed case montlhy budget'!$C$1:$BO$1,C3,'Seed case montlhy budget'!$C$31:$BO$31)+SUMIF('Seed case montlhy budget'!$C$1:$BO$1,C3,'Seed case montlhy budget'!$C$32:$BO$32)+SUMIF('Seed case montlhy budget'!$C$1:$BO$1,C3,'Seed case montlhy budget'!$C$34:$BO$34)+SUMIF('Seed case montlhy budget'!$C$1:$BO$1,C3,'Seed case montlhy budget'!$C$16:$BO$16)+SUMIF('Seed case montlhy budget'!$C$1:$BO$1,C3,'Seed case montlhy budget'!$C$35:$BO$35)+SUMIF('Seed case montlhy budget'!$C$1:$BO$1,C3,'Seed case montlhy budget'!$C$36:$BO$36)+SUMIF('Seed case montlhy budget'!$C$1:$BO$1,C3,'Seed case montlhy budget'!$C$37:$BO$37)+SUMIF('Seed case montlhy budget'!$C$1:$BO$1,C3,'Seed case montlhy budget'!$C$38:$BO$38)+SUMIF('Seed case montlhy budget'!$C$1:$BO$1,C3,'Seed case montlhy budget'!$C$39:$BO$39)+SUMIF('Seed case montlhy budget'!$C$1:$BO$1,C3,'Seed case montlhy budget'!$C$33:$BO$33)</f>
        <v>108000</v>
      </c>
      <c r="D11" s="81">
        <f>SUMIF('Seed case montlhy budget'!$C$1:$BO$1,D3,'Seed case montlhy budget'!$C$17:$BO$17)+SUMIF('Seed case montlhy budget'!$C$1:$BO$1,D3,'Seed case montlhy budget'!$C$18:$BO$18)+SUMIF('Seed case montlhy budget'!$C$1:$BO$1,D3,'Seed case montlhy budget'!$C$19:$BO$19)+SUMIF('Seed case montlhy budget'!$C$1:$BO$1,D3,'Seed case montlhy budget'!$C$20:$BO$20)+SUMIF('Seed case montlhy budget'!$C$1:$BO$1,D3,'Seed case montlhy budget'!$C$21:$BO$21)+SUMIF('Seed case montlhy budget'!$C$1:$BO$1,D3,'Seed case montlhy budget'!$C$22:$BO$22)+SUMIF('Seed case montlhy budget'!$C$1:$BO$1,D3,'Seed case montlhy budget'!$C$23:$BO$23)+SUMIF('Seed case montlhy budget'!$C$1:$BO$1,D3,'Seed case montlhy budget'!$C$24:$BO$24)+SUMIF('Seed case montlhy budget'!$C$1:$BO$1,D3,'Seed case montlhy budget'!$C$25:$BO$25)+SUMIF('Seed case montlhy budget'!$C$1:$BO$1,D3,'Seed case montlhy budget'!$C$26:$BO$26)+SUMIF('Seed case montlhy budget'!$C$1:$BO$1,D3,'Seed case montlhy budget'!$C$27:$BO$27)+SUMIF('Seed case montlhy budget'!$C$1:$BO$1,D3,'Seed case montlhy budget'!$C$28:$BO$28)+SUMIF('Seed case montlhy budget'!$C$1:$BO$1,D3,'Seed case montlhy budget'!$C$29:$BO$29)+SUMIF('Seed case montlhy budget'!$C$1:$BO$1,D3,'Seed case montlhy budget'!$C$30:$BO$30)+SUMIF('Seed case montlhy budget'!$C$1:$BO$1,D3,'Seed case montlhy budget'!$C$31:$BO$31)+SUMIF('Seed case montlhy budget'!$C$1:$BO$1,D3,'Seed case montlhy budget'!$C$32:$BO$32)+SUMIF('Seed case montlhy budget'!$C$1:$BO$1,D3,'Seed case montlhy budget'!$C$34:$BO$34)+SUMIF('Seed case montlhy budget'!$C$1:$BO$1,D3,'Seed case montlhy budget'!$C$16:$BO$16)+SUMIF('Seed case montlhy budget'!$C$1:$BO$1,D3,'Seed case montlhy budget'!$C$35:$BO$35)+SUMIF('Seed case montlhy budget'!$C$1:$BO$1,D3,'Seed case montlhy budget'!$C$36:$BO$36)+SUMIF('Seed case montlhy budget'!$C$1:$BO$1,D3,'Seed case montlhy budget'!$C$37:$BO$37)+SUMIF('Seed case montlhy budget'!$C$1:$BO$1,D3,'Seed case montlhy budget'!$C$38:$BO$38)+SUMIF('Seed case montlhy budget'!$C$1:$BO$1,D3,'Seed case montlhy budget'!$C$39:$BO$39)+SUMIF('Seed case montlhy budget'!$C$1:$BO$1,D3,'Seed case montlhy budget'!$C$33:$BO$33)</f>
        <v>447240</v>
      </c>
      <c r="E11" s="81">
        <f>SUMIF('Seed case montlhy budget'!$C$1:$BO$1,E3,'Seed case montlhy budget'!$C$17:$BO$17)+SUMIF('Seed case montlhy budget'!$C$1:$BO$1,E3,'Seed case montlhy budget'!$C$18:$BO$18)+SUMIF('Seed case montlhy budget'!$C$1:$BO$1,E3,'Seed case montlhy budget'!$C$19:$BO$19)+SUMIF('Seed case montlhy budget'!$C$1:$BO$1,E3,'Seed case montlhy budget'!$C$20:$BO$20)+SUMIF('Seed case montlhy budget'!$C$1:$BO$1,E3,'Seed case montlhy budget'!$C$21:$BO$21)+SUMIF('Seed case montlhy budget'!$C$1:$BO$1,E3,'Seed case montlhy budget'!$C$22:$BO$22)+SUMIF('Seed case montlhy budget'!$C$1:$BO$1,E3,'Seed case montlhy budget'!$C$23:$BO$23)+SUMIF('Seed case montlhy budget'!$C$1:$BO$1,E3,'Seed case montlhy budget'!$C$24:$BO$24)+SUMIF('Seed case montlhy budget'!$C$1:$BO$1,E3,'Seed case montlhy budget'!$C$25:$BO$25)+SUMIF('Seed case montlhy budget'!$C$1:$BO$1,E3,'Seed case montlhy budget'!$C$26:$BO$26)+SUMIF('Seed case montlhy budget'!$C$1:$BO$1,E3,'Seed case montlhy budget'!$C$27:$BO$27)+SUMIF('Seed case montlhy budget'!$C$1:$BO$1,E3,'Seed case montlhy budget'!$C$28:$BO$28)+SUMIF('Seed case montlhy budget'!$C$1:$BO$1,E3,'Seed case montlhy budget'!$C$29:$BO$29)+SUMIF('Seed case montlhy budget'!$C$1:$BO$1,E3,'Seed case montlhy budget'!$C$30:$BO$30)+SUMIF('Seed case montlhy budget'!$C$1:$BO$1,E3,'Seed case montlhy budget'!$C$31:$BO$31)+SUMIF('Seed case montlhy budget'!$C$1:$BO$1,E3,'Seed case montlhy budget'!$C$32:$BO$32)+SUMIF('Seed case montlhy budget'!$C$1:$BO$1,E3,'Seed case montlhy budget'!$C$34:$BO$34)+SUMIF('Seed case montlhy budget'!$C$1:$BO$1,E3,'Seed case montlhy budget'!$C$16:$BO$16)+SUMIF('Seed case montlhy budget'!$C$1:$BO$1,E3,'Seed case montlhy budget'!$C$35:$BO$35)+SUMIF('Seed case montlhy budget'!$C$1:$BO$1,E3,'Seed case montlhy budget'!$C$36:$BO$36)+SUMIF('Seed case montlhy budget'!$C$1:$BO$1,E3,'Seed case montlhy budget'!$C$37:$BO$37)+SUMIF('Seed case montlhy budget'!$C$1:$BO$1,E3,'Seed case montlhy budget'!$C$38:$BO$38)+SUMIF('Seed case montlhy budget'!$C$1:$BO$1,E3,'Seed case montlhy budget'!$C$39:$BO$39)+SUMIF('Seed case montlhy budget'!$C$1:$BO$1,E3,'Seed case montlhy budget'!$C$33:$BO$33)</f>
        <v>888457.2</v>
      </c>
      <c r="F11" s="81">
        <f>SUMIF('Seed case montlhy budget'!$C$1:$BO$1,F3,'Seed case montlhy budget'!$C$17:$BO$17)+SUMIF('Seed case montlhy budget'!$C$1:$BO$1,F3,'Seed case montlhy budget'!$C$18:$BO$18)+SUMIF('Seed case montlhy budget'!$C$1:$BO$1,F3,'Seed case montlhy budget'!$C$19:$BO$19)+SUMIF('Seed case montlhy budget'!$C$1:$BO$1,F3,'Seed case montlhy budget'!$C$20:$BO$20)+SUMIF('Seed case montlhy budget'!$C$1:$BO$1,F3,'Seed case montlhy budget'!$C$21:$BO$21)+SUMIF('Seed case montlhy budget'!$C$1:$BO$1,F3,'Seed case montlhy budget'!$C$22:$BO$22)+SUMIF('Seed case montlhy budget'!$C$1:$BO$1,F3,'Seed case montlhy budget'!$C$23:$BO$23)+SUMIF('Seed case montlhy budget'!$C$1:$BO$1,F3,'Seed case montlhy budget'!$C$24:$BO$24)+SUMIF('Seed case montlhy budget'!$C$1:$BO$1,F3,'Seed case montlhy budget'!$C$25:$BO$25)+SUMIF('Seed case montlhy budget'!$C$1:$BO$1,F3,'Seed case montlhy budget'!$C$26:$BO$26)+SUMIF('Seed case montlhy budget'!$C$1:$BO$1,F3,'Seed case montlhy budget'!$C$27:$BO$27)+SUMIF('Seed case montlhy budget'!$C$1:$BO$1,F3,'Seed case montlhy budget'!$C$28:$BO$28)+SUMIF('Seed case montlhy budget'!$C$1:$BO$1,F3,'Seed case montlhy budget'!$C$29:$BO$29)+SUMIF('Seed case montlhy budget'!$C$1:$BO$1,F3,'Seed case montlhy budget'!$C$30:$BO$30)+SUMIF('Seed case montlhy budget'!$C$1:$BO$1,F3,'Seed case montlhy budget'!$C$31:$BO$31)+SUMIF('Seed case montlhy budget'!$C$1:$BO$1,F3,'Seed case montlhy budget'!$C$32:$BO$32)+SUMIF('Seed case montlhy budget'!$C$1:$BO$1,F3,'Seed case montlhy budget'!$C$34:$BO$34)+SUMIF('Seed case montlhy budget'!$C$1:$BO$1,F3,'Seed case montlhy budget'!$C$16:$BO$16)+SUMIF('Seed case montlhy budget'!$C$1:$BO$1,F3,'Seed case montlhy budget'!$C$35:$BO$35)+SUMIF('Seed case montlhy budget'!$C$1:$BO$1,F3,'Seed case montlhy budget'!$C$36:$BO$36)+SUMIF('Seed case montlhy budget'!$C$1:$BO$1,F3,'Seed case montlhy budget'!$C$37:$BO$37)+SUMIF('Seed case montlhy budget'!$C$1:$BO$1,F3,'Seed case montlhy budget'!$C$38:$BO$38)+SUMIF('Seed case montlhy budget'!$C$1:$BO$1,F3,'Seed case montlhy budget'!$C$39:$BO$39)+SUMIF('Seed case montlhy budget'!$C$1:$BO$1,F3,'Seed case montlhy budget'!$C$33:$BO$33)</f>
        <v>1405610.916</v>
      </c>
      <c r="G11" s="82">
        <f>SUMIF('Seed case montlhy budget'!$C$1:$BO$1,G3,'Seed case montlhy budget'!$C$17:$BO$17)+SUMIF('Seed case montlhy budget'!$C$1:$BO$1,G3,'Seed case montlhy budget'!$C$18:$BO$18)+SUMIF('Seed case montlhy budget'!$C$1:$BO$1,G3,'Seed case montlhy budget'!$C$19:$BO$19)+SUMIF('Seed case montlhy budget'!$C$1:$BO$1,G3,'Seed case montlhy budget'!$C$20:$BO$20)+SUMIF('Seed case montlhy budget'!$C$1:$BO$1,G3,'Seed case montlhy budget'!$C$21:$BO$21)+SUMIF('Seed case montlhy budget'!$C$1:$BO$1,G3,'Seed case montlhy budget'!$C$22:$BO$22)+SUMIF('Seed case montlhy budget'!$C$1:$BO$1,G3,'Seed case montlhy budget'!$C$23:$BO$23)+SUMIF('Seed case montlhy budget'!$C$1:$BO$1,G3,'Seed case montlhy budget'!$C$24:$BO$24)+SUMIF('Seed case montlhy budget'!$C$1:$BO$1,G3,'Seed case montlhy budget'!$C$25:$BO$25)+SUMIF('Seed case montlhy budget'!$C$1:$BO$1,G3,'Seed case montlhy budget'!$C$26:$BO$26)+SUMIF('Seed case montlhy budget'!$C$1:$BO$1,G3,'Seed case montlhy budget'!$C$27:$BO$27)+SUMIF('Seed case montlhy budget'!$C$1:$BO$1,G3,'Seed case montlhy budget'!$C$28:$BO$28)+SUMIF('Seed case montlhy budget'!$C$1:$BO$1,G3,'Seed case montlhy budget'!$C$29:$BO$29)+SUMIF('Seed case montlhy budget'!$C$1:$BO$1,G3,'Seed case montlhy budget'!$C$30:$BO$30)+SUMIF('Seed case montlhy budget'!$C$1:$BO$1,G3,'Seed case montlhy budget'!$C$31:$BO$31)+SUMIF('Seed case montlhy budget'!$C$1:$BO$1,G3,'Seed case montlhy budget'!$C$32:$BO$32)+SUMIF('Seed case montlhy budget'!$C$1:$BO$1,G3,'Seed case montlhy budget'!$C$34:$BO$34)+SUMIF('Seed case montlhy budget'!$C$1:$BO$1,G3,'Seed case montlhy budget'!$C$16:$BO$16)+SUMIF('Seed case montlhy budget'!$C$1:$BO$1,G3,'Seed case montlhy budget'!$C$35:$BO$35)+SUMIF('Seed case montlhy budget'!$C$1:$BO$1,G3,'Seed case montlhy budget'!$C$36:$BO$36)+SUMIF('Seed case montlhy budget'!$C$1:$BO$1,G3,'Seed case montlhy budget'!$C$37:$BO$37)+SUMIF('Seed case montlhy budget'!$C$1:$BO$1,G3,'Seed case montlhy budget'!$C$38:$BO$38)+SUMIF('Seed case montlhy budget'!$C$1:$BO$1,G3,'Seed case montlhy budget'!$C$39:$BO$39)+SUMIF('Seed case montlhy budget'!$C$1:$BO$1,G3,'Seed case montlhy budget'!$C$33:$BO$33)</f>
        <v>1967379.2434799999</v>
      </c>
      <c r="J11" s="1" t="s">
        <v>150</v>
      </c>
      <c r="K11" s="73">
        <f t="shared" ref="K11:P11" si="4">K6-K9</f>
        <v>75000</v>
      </c>
      <c r="L11" s="73">
        <f t="shared" si="4"/>
        <v>512494.43337388086</v>
      </c>
      <c r="M11" s="73">
        <f t="shared" si="4"/>
        <v>1766611.7227194277</v>
      </c>
      <c r="N11" s="73">
        <f t="shared" si="4"/>
        <v>4341554.4084955174</v>
      </c>
      <c r="O11" s="73">
        <f t="shared" si="4"/>
        <v>8621270.1853754185</v>
      </c>
      <c r="P11" s="73">
        <f t="shared" si="4"/>
        <v>15086499.133824378</v>
      </c>
    </row>
    <row r="12" spans="1:16" x14ac:dyDescent="0.2">
      <c r="A12" s="92"/>
      <c r="B12" s="93"/>
      <c r="C12" s="93"/>
      <c r="D12" s="93"/>
      <c r="E12" s="93"/>
      <c r="F12" s="93"/>
      <c r="G12" s="94"/>
      <c r="J12" s="1" t="s">
        <v>151</v>
      </c>
      <c r="K12" s="95">
        <v>1</v>
      </c>
      <c r="L12" s="95">
        <f>L6/L11</f>
        <v>1</v>
      </c>
      <c r="M12" s="95">
        <f>M6/M11</f>
        <v>1</v>
      </c>
      <c r="N12" s="95">
        <f>N6/N11</f>
        <v>1</v>
      </c>
      <c r="O12" s="95">
        <f>O6/O11</f>
        <v>1</v>
      </c>
      <c r="P12" s="95">
        <f>P6/P11</f>
        <v>1</v>
      </c>
    </row>
    <row r="13" spans="1:16" x14ac:dyDescent="0.2">
      <c r="A13" s="90" t="s">
        <v>132</v>
      </c>
      <c r="B13" s="70">
        <f>SUMIF('Seed case montlhy budget'!$C$1:$BO$1,B3,'Seed case montlhy budget'!$C$50:$BO$50)+SUMIF('Seed case montlhy budget'!$C$1:$BO$1,B3,'Seed case montlhy budget'!$C$52:$BO$52)+SUMIF('Seed case montlhy budget'!$C$1:$BO$1,B3,'Seed case montlhy budget'!$C$49:$BO$49)</f>
        <v>0</v>
      </c>
      <c r="C13" s="71">
        <f>SUMIF('Seed case montlhy budget'!$C$1:$BO$1,C3,'Seed case montlhy budget'!$C$50:$BO$50)+SUMIF('Seed case montlhy budget'!$C$1:$BO$1,C3,'Seed case montlhy budget'!$C$52:$BO$52)+SUMIF('Seed case montlhy budget'!$C$1:$BO$1,C3,'Seed case montlhy budget'!$C$49:$BO$49)</f>
        <v>108000</v>
      </c>
      <c r="D13" s="71">
        <f>SUMIF('Seed case montlhy budget'!$C$1:$BO$1,D3,'Seed case montlhy budget'!$C$50:$BO$50)+SUMIF('Seed case montlhy budget'!$C$1:$BO$1,D3,'Seed case montlhy budget'!$C$52:$BO$52)+SUMIF('Seed case montlhy budget'!$C$1:$BO$1,D3,'Seed case montlhy budget'!$C$49:$BO$49)</f>
        <v>240480</v>
      </c>
      <c r="E13" s="71">
        <f>SUMIF('Seed case montlhy budget'!$C$1:$BO$1,E3,'Seed case montlhy budget'!$C$50:$BO$50)+SUMIF('Seed case montlhy budget'!$C$1:$BO$1,E3,'Seed case montlhy budget'!$C$52:$BO$52)+SUMIF('Seed case montlhy budget'!$C$1:$BO$1,E3,'Seed case montlhy budget'!$C$49:$BO$49)</f>
        <v>266234.40000000002</v>
      </c>
      <c r="F13" s="71">
        <f>SUMIF('Seed case montlhy budget'!$C$1:$BO$1,F3,'Seed case montlhy budget'!$C$50:$BO$50)+SUMIF('Seed case montlhy budget'!$C$1:$BO$1,F3,'Seed case montlhy budget'!$C$52:$BO$52)+SUMIF('Seed case montlhy budget'!$C$1:$BO$1,F3,'Seed case montlhy budget'!$C$49:$BO$49)</f>
        <v>274221.43199999997</v>
      </c>
      <c r="G13" s="72">
        <f>SUMIF('Seed case montlhy budget'!$C$1:$BO$1,G3,'Seed case montlhy budget'!$C$50:$BO$50)+SUMIF('Seed case montlhy budget'!$C$1:$BO$1,G3,'Seed case montlhy budget'!$C$52:$BO$52)+SUMIF('Seed case montlhy budget'!$C$1:$BO$1,G3,'Seed case montlhy budget'!$C$49:$BO$49)</f>
        <v>525557.97791999974</v>
      </c>
    </row>
    <row r="14" spans="1:16" x14ac:dyDescent="0.2">
      <c r="A14" s="92" t="s">
        <v>133</v>
      </c>
      <c r="B14" s="74">
        <f>SUMIF('Seed case montlhy budget'!$C$1:$BO$1,B3,'Seed case montlhy budget'!$C$53:$BO$53)+SUMIF('Seed case montlhy budget'!$C$1:$BO$1,B3,'Seed case montlhy budget'!$C$51:$BO$51)+SUMIF('Seed case montlhy budget'!$C$1:$BO$1,B3,'Seed case montlhy budget'!$C$54:$BO$54)</f>
        <v>59295</v>
      </c>
      <c r="C14" s="75">
        <f>SUMIF('Seed case montlhy budget'!$C$1:$BO$1,C3,'Seed case montlhy budget'!$C$53:$BO$53)+SUMIF('Seed case montlhy budget'!$C$1:$BO$1,C3,'Seed case montlhy budget'!$C$51:$BO$51)+SUMIF('Seed case montlhy budget'!$C$1:$BO$1,C3,'Seed case montlhy budget'!$C$54:$BO$54)</f>
        <v>28000</v>
      </c>
      <c r="D14" s="75">
        <f>SUMIF('Seed case montlhy budget'!$C$1:$BO$1,D3,'Seed case montlhy budget'!$C$53:$BO$53)+SUMIF('Seed case montlhy budget'!$C$1:$BO$1,D3,'Seed case montlhy budget'!$C$51:$BO$51)+SUMIF('Seed case montlhy budget'!$C$1:$BO$1,D3,'Seed case montlhy budget'!$C$54:$BO$54)</f>
        <v>38110</v>
      </c>
      <c r="E14" s="75">
        <f>SUMIF('Seed case montlhy budget'!$C$1:$BO$1,E3,'Seed case montlhy budget'!$C$53:$BO$53)+SUMIF('Seed case montlhy budget'!$C$1:$BO$1,E3,'Seed case montlhy budget'!$C$51:$BO$51)+SUMIF('Seed case montlhy budget'!$C$1:$BO$1,E3,'Seed case montlhy budget'!$C$54:$BO$54)</f>
        <v>39253.300000000003</v>
      </c>
      <c r="F14" s="75">
        <f>SUMIF('Seed case montlhy budget'!$C$1:$BO$1,F3,'Seed case montlhy budget'!$C$53:$BO$53)+SUMIF('Seed case montlhy budget'!$C$1:$BO$1,F3,'Seed case montlhy budget'!$C$51:$BO$51)+SUMIF('Seed case montlhy budget'!$C$1:$BO$1,F3,'Seed case montlhy budget'!$C$54:$BO$54)</f>
        <v>40430.89899999999</v>
      </c>
      <c r="G14" s="76">
        <f>SUMIF('Seed case montlhy budget'!$C$1:$BO$1,G3,'Seed case montlhy budget'!$C$53:$BO$53)+SUMIF('Seed case montlhy budget'!$C$1:$BO$1,G3,'Seed case montlhy budget'!$C$51:$BO$51)+SUMIF('Seed case montlhy budget'!$C$1:$BO$1,G3,'Seed case montlhy budget'!$C$54:$BO$54)</f>
        <v>61902.984549999979</v>
      </c>
      <c r="J14" s="1" t="s">
        <v>152</v>
      </c>
      <c r="K14" s="73">
        <f t="shared" ref="K14:P14" si="5">B17</f>
        <v>23062</v>
      </c>
      <c r="L14" s="73">
        <f t="shared" si="5"/>
        <v>372347.70032988343</v>
      </c>
      <c r="M14" s="73">
        <f t="shared" si="5"/>
        <v>595801.59394567332</v>
      </c>
      <c r="N14" s="73">
        <f t="shared" si="5"/>
        <v>825114.64669992379</v>
      </c>
      <c r="O14" s="73">
        <f t="shared" si="5"/>
        <v>1059391.0988716169</v>
      </c>
      <c r="P14" s="73">
        <f t="shared" si="5"/>
        <v>1668661.7706214332</v>
      </c>
    </row>
    <row r="15" spans="1:16" x14ac:dyDescent="0.2">
      <c r="A15" s="91" t="s">
        <v>134</v>
      </c>
      <c r="B15" s="80">
        <f>SUMIF('Seed case montlhy budget'!$C$1:$BO$1,B3,'Seed case montlhy budget'!$C$55:$BO$55)+SUMIF('Seed case montlhy budget'!$C$1:$BO$1,B3,'Seed case montlhy budget'!$C$56:$BO$56)+SUMIF('Seed case montlhy budget'!$C$1:$BO$1,B3,'Seed case montlhy budget'!$C$57:$BO$57)+SUMIF('Seed case montlhy budget'!$C$1:$BO$1,B3,'Seed case montlhy budget'!$C$58:$BO$58)</f>
        <v>16319</v>
      </c>
      <c r="C15" s="81">
        <f>SUMIF('Seed case montlhy budget'!$C$1:$BO$1,C3,'Seed case montlhy budget'!$C$55:$BO$55)+SUMIF('Seed case montlhy budget'!$C$1:$BO$1,C3,'Seed case montlhy budget'!$C$56:$BO$56)+SUMIF('Seed case montlhy budget'!$C$1:$BO$1,C3,'Seed case montlhy budget'!$C$57:$BO$57)+SUMIF('Seed case montlhy budget'!$C$1:$BO$1,C3,'Seed case montlhy budget'!$C$58:$BO$58)</f>
        <v>97200</v>
      </c>
      <c r="D15" s="81">
        <f>SUMIF('Seed case montlhy budget'!$C$1:$BO$1,D3,'Seed case montlhy budget'!$C$55:$BO$55)+SUMIF('Seed case montlhy budget'!$C$1:$BO$1,D3,'Seed case montlhy budget'!$C$56:$BO$56)+SUMIF('Seed case montlhy budget'!$C$1:$BO$1,D3,'Seed case montlhy budget'!$C$57:$BO$57)+SUMIF('Seed case montlhy budget'!$C$1:$BO$1,D3,'Seed case montlhy budget'!$C$58:$BO$58)</f>
        <v>198996</v>
      </c>
      <c r="E15" s="81">
        <f>SUMIF('Seed case montlhy budget'!$C$1:$BO$1,E3,'Seed case montlhy budget'!$C$55:$BO$55)+SUMIF('Seed case montlhy budget'!$C$1:$BO$1,E3,'Seed case montlhy budget'!$C$56:$BO$56)+SUMIF('Seed case montlhy budget'!$C$1:$BO$1,E3,'Seed case montlhy budget'!$C$57:$BO$57)+SUMIF('Seed case montlhy budget'!$C$1:$BO$1,E3,'Seed case montlhy budget'!$C$58:$BO$58)</f>
        <v>418244.97239999997</v>
      </c>
      <c r="F15" s="81">
        <f>SUMIF('Seed case montlhy budget'!$C$1:$BO$1,F3,'Seed case montlhy budget'!$C$55:$BO$55)+SUMIF('Seed case montlhy budget'!$C$1:$BO$1,F3,'Seed case montlhy budget'!$C$56:$BO$56)+SUMIF('Seed case montlhy budget'!$C$1:$BO$1,F3,'Seed case montlhy budget'!$C$57:$BO$57)+SUMIF('Seed case montlhy budget'!$C$1:$BO$1,F3,'Seed case montlhy budget'!$C$58:$BO$58)</f>
        <v>568558.17575583467</v>
      </c>
      <c r="G15" s="82">
        <f>SUMIF('Seed case montlhy budget'!$C$1:$BO$1,G3,'Seed case montlhy budget'!$C$55:$BO$55)+SUMIF('Seed case montlhy budget'!$C$1:$BO$1,G3,'Seed case montlhy budget'!$C$56:$BO$56)+SUMIF('Seed case montlhy budget'!$C$1:$BO$1,G3,'Seed case montlhy budget'!$C$57:$BO$57)+SUMIF('Seed case montlhy budget'!$C$1:$BO$1,G3,'Seed case montlhy budget'!$C$58:$BO$58)</f>
        <v>734318.9349652126</v>
      </c>
      <c r="J15" s="1" t="s">
        <v>153</v>
      </c>
      <c r="K15" s="73">
        <f t="shared" ref="K15:P15" si="6">SUM(B10:B11)</f>
        <v>0</v>
      </c>
      <c r="L15" s="73">
        <f t="shared" si="6"/>
        <v>312000</v>
      </c>
      <c r="M15" s="73">
        <f t="shared" si="6"/>
        <v>717360</v>
      </c>
      <c r="N15" s="73">
        <f t="shared" si="6"/>
        <v>1892940.2999999998</v>
      </c>
      <c r="O15" s="73">
        <f t="shared" si="6"/>
        <v>2699155.7939999998</v>
      </c>
      <c r="P15" s="73">
        <f t="shared" si="6"/>
        <v>3443730.4678199999</v>
      </c>
    </row>
    <row r="16" spans="1:16" ht="13.5" thickBot="1" x14ac:dyDescent="0.25">
      <c r="A16" s="92"/>
      <c r="B16" s="93"/>
      <c r="C16" s="93"/>
      <c r="D16" s="93"/>
      <c r="E16" s="93"/>
      <c r="F16" s="93"/>
      <c r="G16" s="94"/>
      <c r="H16" s="36"/>
      <c r="J16" s="77" t="s">
        <v>154</v>
      </c>
      <c r="K16" s="78">
        <f t="shared" ref="K16:P16" si="7">B19+B13+B14+B15</f>
        <v>75614</v>
      </c>
      <c r="L16" s="78">
        <f t="shared" si="7"/>
        <v>293754.7700329884</v>
      </c>
      <c r="M16" s="78">
        <f t="shared" si="7"/>
        <v>584924.75939456734</v>
      </c>
      <c r="N16" s="78">
        <f t="shared" si="7"/>
        <v>878617.40430999245</v>
      </c>
      <c r="O16" s="78">
        <f t="shared" si="7"/>
        <v>1077470.6673185797</v>
      </c>
      <c r="P16" s="78">
        <f t="shared" si="7"/>
        <v>1620824.0642408768</v>
      </c>
    </row>
    <row r="17" spans="1:16" ht="13.5" thickTop="1" x14ac:dyDescent="0.2">
      <c r="A17" s="96" t="s">
        <v>15</v>
      </c>
      <c r="B17" s="97">
        <f>SUMIF('Seed case montlhy budget'!$C$1:$BO$1,B3,'Seed case montlhy budget'!$C$67:$BO$67)</f>
        <v>23062</v>
      </c>
      <c r="C17" s="98">
        <f>SUMIF('Seed case montlhy budget'!$C$1:$BO$1,C3,'Seed case montlhy budget'!$C$67:$BO$67)</f>
        <v>372347.70032988343</v>
      </c>
      <c r="D17" s="98">
        <f>SUMIF('Seed case montlhy budget'!$C$1:$BO$1,D3,'Seed case montlhy budget'!$C$67:$BO$67)</f>
        <v>595801.59394567332</v>
      </c>
      <c r="E17" s="98">
        <f>SUMIF('Seed case montlhy budget'!$C$1:$BO$1,E3,'Seed case montlhy budget'!$C$67:$BO$67)</f>
        <v>825114.64669992379</v>
      </c>
      <c r="F17" s="98">
        <f>SUMIF('Seed case montlhy budget'!$C$1:$BO$1,F3,'Seed case montlhy budget'!$C$67:$BO$67)</f>
        <v>1059391.0988716169</v>
      </c>
      <c r="G17" s="99">
        <f>SUMIF('Seed case montlhy budget'!$C$1:$BO$1,G3,'Seed case montlhy budget'!$C$67:$BO$67)</f>
        <v>1668661.7706214332</v>
      </c>
      <c r="H17" s="36"/>
      <c r="J17" s="11" t="s">
        <v>155</v>
      </c>
      <c r="K17" s="79">
        <f t="shared" ref="K17:P17" si="8">SUM(K14:K16)</f>
        <v>98676</v>
      </c>
      <c r="L17" s="79">
        <f t="shared" si="8"/>
        <v>978102.47036287189</v>
      </c>
      <c r="M17" s="79">
        <f t="shared" si="8"/>
        <v>1898086.3533402407</v>
      </c>
      <c r="N17" s="79">
        <f t="shared" si="8"/>
        <v>3596672.3510099165</v>
      </c>
      <c r="O17" s="79">
        <f t="shared" si="8"/>
        <v>4836017.5601901961</v>
      </c>
      <c r="P17" s="79">
        <f t="shared" si="8"/>
        <v>6733216.3026823094</v>
      </c>
    </row>
    <row r="18" spans="1:16" x14ac:dyDescent="0.2">
      <c r="A18" s="92"/>
      <c r="B18" s="74"/>
      <c r="C18" s="75"/>
      <c r="D18" s="75"/>
      <c r="E18" s="75"/>
      <c r="F18" s="75"/>
      <c r="G18" s="76"/>
      <c r="H18" s="36"/>
    </row>
    <row r="19" spans="1:16" x14ac:dyDescent="0.2">
      <c r="A19" s="96" t="s">
        <v>135</v>
      </c>
      <c r="B19" s="97">
        <f>SUMIF('Seed case montlhy budget'!$C$1:$BO$1,B3,'Seed case montlhy budget'!$C$69:$BO$69)</f>
        <v>0</v>
      </c>
      <c r="C19" s="98">
        <f>SUMIF('Seed case montlhy budget'!$C$1:$BO$1,C3,'Seed case montlhy budget'!$C$69:$BO$69)</f>
        <v>60554.770032988366</v>
      </c>
      <c r="D19" s="98">
        <f>SUMIF('Seed case montlhy budget'!$C$1:$BO$1,D3,'Seed case montlhy budget'!$C$69:$BO$69)</f>
        <v>107338.75939456731</v>
      </c>
      <c r="E19" s="98">
        <f>SUMIF('Seed case montlhy budget'!$C$1:$BO$1,E3,'Seed case montlhy budget'!$C$69:$BO$69)</f>
        <v>154884.73190999238</v>
      </c>
      <c r="F19" s="98">
        <f>SUMIF('Seed case montlhy budget'!$C$1:$BO$1,F3,'Seed case montlhy budget'!$C$69:$BO$69)</f>
        <v>194260.16056274518</v>
      </c>
      <c r="G19" s="99">
        <f>SUMIF('Seed case montlhy budget'!$C$1:$BO$1,G3,'Seed case montlhy budget'!$C$69:$BO$69)</f>
        <v>299044.1668056646</v>
      </c>
      <c r="H19" s="36"/>
      <c r="I19" s="36"/>
      <c r="J19" s="100" t="s">
        <v>21</v>
      </c>
      <c r="K19" s="101">
        <f t="shared" ref="K19:P19" si="9">K6-K17</f>
        <v>-23676</v>
      </c>
      <c r="L19" s="101">
        <f t="shared" si="9"/>
        <v>-465608.03698899102</v>
      </c>
      <c r="M19" s="101">
        <f t="shared" si="9"/>
        <v>-131474.630620813</v>
      </c>
      <c r="N19" s="101">
        <f t="shared" si="9"/>
        <v>744882.05748560093</v>
      </c>
      <c r="O19" s="101">
        <f t="shared" si="9"/>
        <v>3785252.6251852224</v>
      </c>
      <c r="P19" s="101">
        <f t="shared" si="9"/>
        <v>8353282.8311420688</v>
      </c>
    </row>
    <row r="20" spans="1:16" x14ac:dyDescent="0.2">
      <c r="A20" s="92"/>
      <c r="B20" s="74"/>
      <c r="C20" s="75"/>
      <c r="D20" s="75"/>
      <c r="E20" s="75"/>
      <c r="F20" s="75"/>
      <c r="G20" s="76"/>
      <c r="H20" s="36"/>
      <c r="I20" s="36"/>
      <c r="J20" s="62" t="s">
        <v>190</v>
      </c>
      <c r="K20" s="29"/>
      <c r="L20" s="29"/>
      <c r="M20" s="29"/>
      <c r="N20" s="102">
        <f>(N19+SUM(K19:M19))*'Financial plan summary'!$B$26</f>
        <v>24824.677975159371</v>
      </c>
      <c r="O20" s="102">
        <f>O19*'Financial plan summary'!$B$26</f>
        <v>757050.52503704454</v>
      </c>
      <c r="P20" s="102">
        <f>P19*'Financial plan summary'!$B$26</f>
        <v>1670656.566228414</v>
      </c>
    </row>
    <row r="21" spans="1:16" ht="13.5" thickBot="1" x14ac:dyDescent="0.25">
      <c r="A21" s="103" t="s">
        <v>7</v>
      </c>
      <c r="B21" s="104">
        <f t="shared" ref="B21:G21" si="10">SUM(B10:B19)</f>
        <v>98676</v>
      </c>
      <c r="C21" s="105">
        <f t="shared" si="10"/>
        <v>978102.47036287189</v>
      </c>
      <c r="D21" s="105">
        <f t="shared" si="10"/>
        <v>1898086.3533402404</v>
      </c>
      <c r="E21" s="105">
        <f t="shared" si="10"/>
        <v>3596672.3510099156</v>
      </c>
      <c r="F21" s="105">
        <f t="shared" si="10"/>
        <v>4836017.5601901971</v>
      </c>
      <c r="G21" s="106">
        <f t="shared" si="10"/>
        <v>6733216.3026823103</v>
      </c>
      <c r="H21" s="36"/>
      <c r="I21" s="36"/>
      <c r="J21" s="107"/>
      <c r="K21" s="107"/>
      <c r="L21" s="107"/>
      <c r="M21" s="107"/>
      <c r="N21" s="107"/>
      <c r="O21" s="107"/>
      <c r="P21" s="107"/>
    </row>
    <row r="22" spans="1:16" ht="14.25" thickTop="1" thickBot="1" x14ac:dyDescent="0.25">
      <c r="A22" s="108"/>
      <c r="B22" s="75"/>
      <c r="C22" s="75"/>
      <c r="D22" s="75"/>
      <c r="E22" s="75"/>
      <c r="F22" s="75"/>
      <c r="G22" s="75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3.5" thickBot="1" x14ac:dyDescent="0.25">
      <c r="A23" s="109" t="s">
        <v>21</v>
      </c>
      <c r="B23" s="110">
        <f t="shared" ref="B23:G23" si="11">B8-B21</f>
        <v>-23676</v>
      </c>
      <c r="C23" s="110">
        <f t="shared" si="11"/>
        <v>-465608.03698899102</v>
      </c>
      <c r="D23" s="110">
        <f t="shared" si="11"/>
        <v>-131474.63062081276</v>
      </c>
      <c r="E23" s="110">
        <f t="shared" si="11"/>
        <v>744882.05748560186</v>
      </c>
      <c r="F23" s="110">
        <f t="shared" si="11"/>
        <v>3785252.6251852214</v>
      </c>
      <c r="G23" s="111">
        <f t="shared" si="11"/>
        <v>8353282.8311420679</v>
      </c>
      <c r="H23" s="36"/>
      <c r="I23" s="36"/>
      <c r="J23" s="36"/>
      <c r="K23" s="36"/>
      <c r="L23" s="36"/>
      <c r="M23" s="36"/>
      <c r="N23" s="36"/>
      <c r="O23" s="36"/>
      <c r="P23" s="36"/>
    </row>
    <row r="24" spans="1:16" x14ac:dyDescent="0.2">
      <c r="A24" s="147" t="s">
        <v>190</v>
      </c>
      <c r="B24" s="148"/>
      <c r="C24" s="149"/>
      <c r="D24" s="149"/>
      <c r="E24" s="81">
        <f>(E23+SUM(B23:D23))*'Financial plan summary'!$B$26</f>
        <v>24824.677975159604</v>
      </c>
      <c r="F24" s="81">
        <f>F23*'Financial plan summary'!$B$26</f>
        <v>757050.52503704431</v>
      </c>
      <c r="G24" s="82">
        <f>G23*'Financial plan summary'!$B$26</f>
        <v>1670656.5662284137</v>
      </c>
      <c r="H24" s="114"/>
      <c r="I24" s="36"/>
      <c r="J24" s="36"/>
      <c r="K24" s="36"/>
      <c r="L24" s="36"/>
      <c r="M24" s="36"/>
      <c r="N24" s="36"/>
      <c r="O24" s="36"/>
      <c r="P24" s="36"/>
    </row>
    <row r="26" spans="1:16" x14ac:dyDescent="0.2">
      <c r="A26" s="62" t="s">
        <v>202</v>
      </c>
      <c r="B26" s="115">
        <f>Budget!D82</f>
        <v>0.2</v>
      </c>
      <c r="D26" s="102"/>
      <c r="E26" s="102"/>
      <c r="F26" s="102"/>
      <c r="G26" s="102"/>
      <c r="H26" s="102"/>
    </row>
    <row r="27" spans="1:16" x14ac:dyDescent="0.2">
      <c r="A27" s="108"/>
      <c r="B27" s="116"/>
      <c r="D27" s="93"/>
      <c r="E27" s="93"/>
      <c r="F27" s="93"/>
      <c r="G27" s="93"/>
      <c r="H27" s="93"/>
    </row>
    <row r="28" spans="1:16" x14ac:dyDescent="0.2">
      <c r="A28" s="108"/>
      <c r="B28" s="116"/>
      <c r="D28" s="93"/>
      <c r="E28" s="93"/>
      <c r="F28" s="93"/>
      <c r="G28" s="93"/>
      <c r="H28" s="93"/>
    </row>
    <row r="29" spans="1:16" x14ac:dyDescent="0.2">
      <c r="A29" s="129"/>
      <c r="B29" s="108"/>
      <c r="C29" s="108"/>
      <c r="D29" s="29"/>
      <c r="E29" s="29"/>
      <c r="F29" s="29"/>
      <c r="G29" s="29"/>
      <c r="H29" s="29"/>
    </row>
    <row r="30" spans="1:16" x14ac:dyDescent="0.2">
      <c r="A30" s="108"/>
      <c r="B30" s="12"/>
      <c r="C30" s="75"/>
      <c r="D30" s="75"/>
      <c r="E30" s="75"/>
      <c r="F30" s="75"/>
      <c r="G30" s="75"/>
    </row>
    <row r="31" spans="1:16" x14ac:dyDescent="0.2">
      <c r="A31" s="108"/>
      <c r="B31" s="12"/>
      <c r="C31" s="75"/>
      <c r="D31" s="75"/>
      <c r="E31" s="75"/>
      <c r="F31" s="75"/>
      <c r="G31" s="75"/>
    </row>
    <row r="32" spans="1:16" x14ac:dyDescent="0.2">
      <c r="A32" s="108"/>
      <c r="B32" s="12"/>
      <c r="C32" s="75"/>
      <c r="D32" s="75"/>
      <c r="E32" s="75"/>
      <c r="F32" s="75"/>
      <c r="G32" s="75"/>
    </row>
    <row r="33" spans="1:7" x14ac:dyDescent="0.2">
      <c r="A33" s="108"/>
      <c r="B33" s="12"/>
      <c r="C33" s="75"/>
      <c r="D33" s="75"/>
      <c r="E33" s="75"/>
      <c r="F33" s="75"/>
      <c r="G33" s="75"/>
    </row>
    <row r="34" spans="1:7" x14ac:dyDescent="0.2">
      <c r="A34" s="108"/>
      <c r="B34" s="12"/>
      <c r="C34" s="75"/>
      <c r="D34" s="118"/>
      <c r="E34" s="63"/>
      <c r="F34" s="119"/>
      <c r="G34" s="75"/>
    </row>
    <row r="35" spans="1:7" x14ac:dyDescent="0.2">
      <c r="A35" s="108"/>
      <c r="B35" s="12"/>
      <c r="D35" s="75"/>
      <c r="E35" s="75"/>
      <c r="F35" s="7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39"/>
  <sheetViews>
    <sheetView zoomScale="95" zoomScaleNormal="95" workbookViewId="0">
      <pane ySplit="2" topLeftCell="A3" activePane="bottomLeft" state="frozen"/>
      <selection pane="bottomLeft" activeCell="A2" sqref="A2"/>
    </sheetView>
  </sheetViews>
  <sheetFormatPr defaultColWidth="12.5703125" defaultRowHeight="15" customHeight="1" x14ac:dyDescent="0.2"/>
  <cols>
    <col min="1" max="1" width="25.7109375" style="1" customWidth="1"/>
    <col min="2" max="2" width="56.42578125" style="1" bestFit="1" customWidth="1"/>
    <col min="3" max="8" width="12.7109375" style="1" customWidth="1"/>
    <col min="9" max="9" width="23.140625" style="1" customWidth="1"/>
    <col min="10" max="10" width="22.42578125" style="1" customWidth="1"/>
    <col min="11" max="11" width="51.140625" style="1" customWidth="1"/>
    <col min="12" max="12" width="6.85546875" style="1" customWidth="1"/>
    <col min="13" max="13" width="7.140625" style="1" customWidth="1"/>
    <col min="14" max="14" width="7.42578125" style="1" customWidth="1"/>
    <col min="15" max="15" width="7" style="1" customWidth="1"/>
    <col min="16" max="27" width="7.5703125" style="1" customWidth="1"/>
    <col min="28" max="16384" width="12.5703125" style="1"/>
  </cols>
  <sheetData>
    <row r="1" spans="1:27" ht="12.75" x14ac:dyDescent="0.2">
      <c r="A1" s="151" t="s">
        <v>0</v>
      </c>
      <c r="B1" s="152" t="s">
        <v>229</v>
      </c>
      <c r="C1" s="153" t="s">
        <v>64</v>
      </c>
      <c r="E1" s="153"/>
      <c r="F1" s="153"/>
      <c r="G1" s="153"/>
      <c r="H1" s="15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x14ac:dyDescent="0.2">
      <c r="A2" s="155" t="s">
        <v>216</v>
      </c>
      <c r="B2" s="156" t="s">
        <v>1</v>
      </c>
      <c r="C2" s="145">
        <v>0</v>
      </c>
      <c r="D2" s="68">
        <v>1</v>
      </c>
      <c r="E2" s="68">
        <v>2</v>
      </c>
      <c r="F2" s="68">
        <v>3</v>
      </c>
      <c r="G2" s="68">
        <v>4</v>
      </c>
      <c r="H2" s="157">
        <v>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58" t="s">
        <v>2</v>
      </c>
      <c r="B3" s="159" t="s">
        <v>52</v>
      </c>
      <c r="C3" s="6">
        <f t="shared" ref="C3:H3" si="0">C92</f>
        <v>0</v>
      </c>
      <c r="D3" s="6">
        <f t="shared" si="0"/>
        <v>436050</v>
      </c>
      <c r="E3" s="6">
        <f t="shared" si="0"/>
        <v>1598508</v>
      </c>
      <c r="F3" s="6">
        <f t="shared" si="0"/>
        <v>3557778.1199999992</v>
      </c>
      <c r="G3" s="6">
        <f t="shared" si="0"/>
        <v>6397994.1384000005</v>
      </c>
      <c r="H3" s="160">
        <f t="shared" si="0"/>
        <v>11017082.294640003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x14ac:dyDescent="0.2">
      <c r="A4" s="159"/>
      <c r="B4" s="159" t="s">
        <v>65</v>
      </c>
      <c r="C4" s="6">
        <f>C96</f>
        <v>75000</v>
      </c>
      <c r="D4" s="6">
        <f>D96</f>
        <v>72080</v>
      </c>
      <c r="E4" s="6">
        <f t="shared" ref="E4:H4" si="1">E96</f>
        <v>146240</v>
      </c>
      <c r="F4" s="6">
        <f t="shared" si="1"/>
        <v>313100</v>
      </c>
      <c r="G4" s="6">
        <f t="shared" si="1"/>
        <v>609740</v>
      </c>
      <c r="H4" s="160">
        <f t="shared" si="1"/>
        <v>1054700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x14ac:dyDescent="0.2">
      <c r="A5" s="159"/>
      <c r="B5" s="159" t="s">
        <v>3</v>
      </c>
      <c r="C5" s="6">
        <f t="shared" ref="C5" si="2">C104</f>
        <v>0</v>
      </c>
      <c r="D5" s="6">
        <f t="shared" ref="D5:H5" si="3">D104</f>
        <v>4364.4333738808728</v>
      </c>
      <c r="E5" s="6">
        <f t="shared" si="3"/>
        <v>21863.722719427627</v>
      </c>
      <c r="F5" s="6">
        <f t="shared" si="3"/>
        <v>70676.288495518515</v>
      </c>
      <c r="G5" s="6">
        <f t="shared" si="3"/>
        <v>359036.04697541794</v>
      </c>
      <c r="H5" s="160">
        <f t="shared" si="3"/>
        <v>984716.83918437536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 x14ac:dyDescent="0.2">
      <c r="A6" s="159"/>
      <c r="B6" s="159" t="s">
        <v>4</v>
      </c>
      <c r="C6" s="6">
        <f t="shared" ref="C6" si="4">C109</f>
        <v>0</v>
      </c>
      <c r="D6" s="6">
        <f t="shared" ref="D6:H6" si="5">D109</f>
        <v>0</v>
      </c>
      <c r="E6" s="6">
        <f t="shared" si="5"/>
        <v>0</v>
      </c>
      <c r="F6" s="6">
        <f t="shared" si="5"/>
        <v>400000</v>
      </c>
      <c r="G6" s="6">
        <f t="shared" si="5"/>
        <v>1254500</v>
      </c>
      <c r="H6" s="160">
        <f t="shared" si="5"/>
        <v>2030000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3.5" thickBot="1" x14ac:dyDescent="0.25">
      <c r="A7" s="161" t="s">
        <v>5</v>
      </c>
      <c r="B7" s="162"/>
      <c r="C7" s="163">
        <f t="shared" ref="C7:H7" si="6">SUM(C3:C6)</f>
        <v>75000</v>
      </c>
      <c r="D7" s="164">
        <f t="shared" si="6"/>
        <v>512494.43337388086</v>
      </c>
      <c r="E7" s="7">
        <f t="shared" si="6"/>
        <v>1766611.7227194277</v>
      </c>
      <c r="F7" s="7">
        <f t="shared" si="6"/>
        <v>4341554.4084955174</v>
      </c>
      <c r="G7" s="7">
        <f t="shared" si="6"/>
        <v>8621270.1853754185</v>
      </c>
      <c r="H7" s="165">
        <f t="shared" si="6"/>
        <v>15086499.133824378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3.5" thickTop="1" x14ac:dyDescent="0.2">
      <c r="A8" s="166"/>
      <c r="B8" s="167"/>
      <c r="C8" s="29"/>
      <c r="D8" s="29"/>
      <c r="E8" s="10"/>
      <c r="F8" s="10"/>
      <c r="G8" s="10"/>
      <c r="H8" s="16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x14ac:dyDescent="0.2">
      <c r="A9" s="169" t="s">
        <v>6</v>
      </c>
      <c r="B9" s="170"/>
      <c r="C9" s="62"/>
      <c r="D9" s="62"/>
      <c r="E9" s="2"/>
      <c r="F9" s="2"/>
      <c r="G9" s="2"/>
      <c r="H9" s="17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 x14ac:dyDescent="0.2">
      <c r="A10" s="172" t="s">
        <v>224</v>
      </c>
      <c r="B10" s="173" t="s">
        <v>207</v>
      </c>
      <c r="C10" s="174">
        <f>SUM('Year 0'!C11:Q11)</f>
        <v>0</v>
      </c>
      <c r="D10" s="175">
        <f>SUM('Seed case montlhy budget'!H11:S11)</f>
        <v>90000</v>
      </c>
      <c r="E10" s="176">
        <f>SUM('Seed case montlhy budget'!T11:AE11)</f>
        <v>92700</v>
      </c>
      <c r="F10" s="176">
        <f>SUM('Seed case montlhy budget'!AF11:AQ11)</f>
        <v>155740.5</v>
      </c>
      <c r="G10" s="176">
        <f>SUM('Seed case montlhy budget'!AR11:BC11)</f>
        <v>222480</v>
      </c>
      <c r="H10" s="177">
        <f>SUM('Seed case montlhy budget'!BD11:BO11)</f>
        <v>229154.40000000005</v>
      </c>
      <c r="I10" s="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 x14ac:dyDescent="0.2">
      <c r="A11" s="9"/>
      <c r="B11" s="9" t="s">
        <v>206</v>
      </c>
      <c r="C11" s="178">
        <f>SUM('Year 0'!C12:Q12)</f>
        <v>0</v>
      </c>
      <c r="D11" s="93">
        <f>SUM('Seed case montlhy budget'!H12:S12)</f>
        <v>0</v>
      </c>
      <c r="E11" s="6">
        <f>SUM('Seed case montlhy budget'!T12:AE12)</f>
        <v>0</v>
      </c>
      <c r="F11" s="6">
        <f>SUM('Seed case montlhy budget'!AF12:AQ12)</f>
        <v>0</v>
      </c>
      <c r="G11" s="6">
        <f>SUM('Seed case montlhy budget'!AR12:BC12)</f>
        <v>30000</v>
      </c>
      <c r="H11" s="160">
        <f>SUM('Seed case montlhy budget'!BD12:BO12)</f>
        <v>30900</v>
      </c>
      <c r="I11" s="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 x14ac:dyDescent="0.2">
      <c r="A12" s="9"/>
      <c r="B12" s="9" t="s">
        <v>205</v>
      </c>
      <c r="C12" s="178">
        <f>SUM('Year 0'!C13:Q13)</f>
        <v>0</v>
      </c>
      <c r="D12" s="93">
        <f>SUM('Seed case montlhy budget'!H13:S13)</f>
        <v>0</v>
      </c>
      <c r="E12" s="6">
        <f>SUM('Seed case montlhy budget'!T13:AE13)</f>
        <v>0</v>
      </c>
      <c r="F12" s="6">
        <f>SUM('Seed case montlhy budget'!AF13:AQ13)</f>
        <v>90000</v>
      </c>
      <c r="G12" s="6">
        <f>SUM('Seed case montlhy budget'!AR13:BC13)</f>
        <v>185400</v>
      </c>
      <c r="H12" s="160">
        <f>SUM('Seed case montlhy budget'!BD13:BO13)</f>
        <v>190962</v>
      </c>
      <c r="I12" s="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 x14ac:dyDescent="0.2">
      <c r="A13" s="9" t="s">
        <v>82</v>
      </c>
      <c r="B13" s="9" t="s">
        <v>78</v>
      </c>
      <c r="C13" s="178">
        <f>SUM('Year 0'!C14:Q14)</f>
        <v>0</v>
      </c>
      <c r="D13" s="93">
        <f>SUM('Seed case montlhy budget'!H14:S14)</f>
        <v>0</v>
      </c>
      <c r="E13" s="6">
        <f>SUM('Seed case montlhy budget'!T14:AE14)</f>
        <v>0</v>
      </c>
      <c r="F13" s="6">
        <f>SUM('Seed case montlhy budget'!AF14:AQ14)</f>
        <v>72000</v>
      </c>
      <c r="G13" s="6">
        <f>SUM('Seed case montlhy budget'!AR14:BC14)</f>
        <v>148320</v>
      </c>
      <c r="H13" s="160">
        <f>SUM('Seed case montlhy budget'!BD14:BO14)</f>
        <v>152769.60000000001</v>
      </c>
      <c r="I13" s="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75" x14ac:dyDescent="0.2">
      <c r="A14" s="9"/>
      <c r="B14" s="9" t="s">
        <v>169</v>
      </c>
      <c r="C14" s="178">
        <f>SUM('Year 0'!C15:Q15)</f>
        <v>0</v>
      </c>
      <c r="D14" s="93">
        <f>SUM('Seed case montlhy budget'!H15:S15)</f>
        <v>60000</v>
      </c>
      <c r="E14" s="6">
        <f>SUM('Seed case montlhy budget'!T15:AE15)</f>
        <v>121800</v>
      </c>
      <c r="F14" s="6">
        <f>SUM('Seed case montlhy budget'!AF15:AQ15)</f>
        <v>125454</v>
      </c>
      <c r="G14" s="6">
        <f>SUM('Seed case montlhy budget'!AR15:BC15)</f>
        <v>129217.61999999998</v>
      </c>
      <c r="H14" s="160">
        <f>SUM('Seed case montlhy budget'!BD15:BO15)</f>
        <v>133094.14860000004</v>
      </c>
      <c r="I14" s="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 x14ac:dyDescent="0.2">
      <c r="A15" s="9" t="s">
        <v>83</v>
      </c>
      <c r="B15" s="9" t="s">
        <v>76</v>
      </c>
      <c r="C15" s="178">
        <f>SUM('Year 0'!C16:Q16)</f>
        <v>0</v>
      </c>
      <c r="D15" s="93">
        <f>SUM('Seed case montlhy budget'!H16:S16)</f>
        <v>0</v>
      </c>
      <c r="E15" s="6">
        <f>SUM('Seed case montlhy budget'!T16:AE16)</f>
        <v>108000</v>
      </c>
      <c r="F15" s="6">
        <f>SUM('Seed case montlhy budget'!AF16:AQ16)</f>
        <v>111240</v>
      </c>
      <c r="G15" s="6">
        <f>SUM('Seed case montlhy budget'!AR16:BC16)</f>
        <v>114577.20000000003</v>
      </c>
      <c r="H15" s="160">
        <f>SUM('Seed case montlhy budget'!BD16:BO16)</f>
        <v>118014.51600000005</v>
      </c>
      <c r="I15" s="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 x14ac:dyDescent="0.2">
      <c r="A16" s="9"/>
      <c r="B16" s="9" t="s">
        <v>170</v>
      </c>
      <c r="C16" s="178">
        <f>SUM('Year 0'!C17:Q17)</f>
        <v>0</v>
      </c>
      <c r="D16" s="93">
        <f>SUM('Seed case montlhy budget'!H17:S17)</f>
        <v>0</v>
      </c>
      <c r="E16" s="6">
        <f>SUM('Seed case montlhy budget'!T17:AE17)</f>
        <v>30000</v>
      </c>
      <c r="F16" s="6">
        <f>SUM('Seed case montlhy budget'!AF17:AQ17)</f>
        <v>91800</v>
      </c>
      <c r="G16" s="6">
        <f>SUM('Seed case montlhy budget'!AR17:BC17)</f>
        <v>125454</v>
      </c>
      <c r="H16" s="160">
        <f>SUM('Seed case montlhy budget'!BD17:BO17)</f>
        <v>129217.61999999998</v>
      </c>
      <c r="I16" s="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 x14ac:dyDescent="0.2">
      <c r="A17" s="9" t="s">
        <v>84</v>
      </c>
      <c r="B17" s="9" t="s">
        <v>77</v>
      </c>
      <c r="C17" s="178">
        <f>SUM('Year 0'!C18:Q18)</f>
        <v>0</v>
      </c>
      <c r="D17" s="93">
        <f>SUM('Seed case montlhy budget'!H18:S18)</f>
        <v>108000</v>
      </c>
      <c r="E17" s="6">
        <f>SUM('Seed case montlhy budget'!T18:AE18)</f>
        <v>111240</v>
      </c>
      <c r="F17" s="6">
        <f>SUM('Seed case montlhy budget'!AF18:AQ18)</f>
        <v>114577.20000000003</v>
      </c>
      <c r="G17" s="6">
        <f>SUM('Seed case montlhy budget'!AR18:BC18)</f>
        <v>118014.51600000005</v>
      </c>
      <c r="H17" s="160">
        <f>SUM('Seed case montlhy budget'!BD18:BO18)</f>
        <v>121554.95147999999</v>
      </c>
      <c r="I17" s="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 x14ac:dyDescent="0.2">
      <c r="A18" s="9"/>
      <c r="B18" s="9" t="s">
        <v>171</v>
      </c>
      <c r="C18" s="178">
        <f>SUM('Year 0'!C19:Q19)</f>
        <v>0</v>
      </c>
      <c r="D18" s="93">
        <f>SUM('Seed case montlhy budget'!H19:S19)</f>
        <v>0</v>
      </c>
      <c r="E18" s="6">
        <f>SUM('Seed case montlhy budget'!T19:AE19)</f>
        <v>60000</v>
      </c>
      <c r="F18" s="6">
        <f>SUM('Seed case montlhy budget'!AF19:AQ19)</f>
        <v>91800</v>
      </c>
      <c r="G18" s="6">
        <f>SUM('Seed case montlhy budget'!AR19:BC19)</f>
        <v>125454</v>
      </c>
      <c r="H18" s="160">
        <f>SUM('Seed case montlhy budget'!BD19:BO19)</f>
        <v>129217.61999999998</v>
      </c>
      <c r="I18" s="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 x14ac:dyDescent="0.2">
      <c r="A19" s="9" t="s">
        <v>85</v>
      </c>
      <c r="B19" s="9" t="s">
        <v>79</v>
      </c>
      <c r="C19" s="178">
        <f>SUM('Year 0'!C20:Q20)</f>
        <v>0</v>
      </c>
      <c r="D19" s="93">
        <f>SUM('Seed case montlhy budget'!H20:S20)</f>
        <v>0</v>
      </c>
      <c r="E19" s="6">
        <f>SUM('Seed case montlhy budget'!T20:AE20)</f>
        <v>108000</v>
      </c>
      <c r="F19" s="6">
        <f>SUM('Seed case montlhy budget'!AF20:AQ20)</f>
        <v>111240</v>
      </c>
      <c r="G19" s="6">
        <f>SUM('Seed case montlhy budget'!AR20:BC20)</f>
        <v>114577.20000000003</v>
      </c>
      <c r="H19" s="160">
        <f>SUM('Seed case montlhy budget'!BD20:BO20)</f>
        <v>118014.51600000005</v>
      </c>
      <c r="I19" s="6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 x14ac:dyDescent="0.2">
      <c r="A20" s="9"/>
      <c r="B20" s="9" t="s">
        <v>172</v>
      </c>
      <c r="C20" s="178">
        <f>SUM('Year 0'!C21:Q21)</f>
        <v>0</v>
      </c>
      <c r="D20" s="93">
        <f>SUM('Seed case montlhy budget'!H21:S21)</f>
        <v>0</v>
      </c>
      <c r="E20" s="6">
        <f>SUM('Seed case montlhy budget'!T21:AE21)</f>
        <v>30000</v>
      </c>
      <c r="F20" s="6">
        <f>SUM('Seed case montlhy budget'!AF21:AQ21)</f>
        <v>91800</v>
      </c>
      <c r="G20" s="6">
        <f>SUM('Seed case montlhy budget'!AR21:BC21)</f>
        <v>125454</v>
      </c>
      <c r="H20" s="160">
        <f>SUM('Seed case montlhy budget'!BD21:BO21)</f>
        <v>129217.61999999998</v>
      </c>
      <c r="I20" s="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 x14ac:dyDescent="0.2">
      <c r="A21" s="9" t="s">
        <v>86</v>
      </c>
      <c r="B21" s="9" t="s">
        <v>80</v>
      </c>
      <c r="C21" s="178">
        <f>SUM('Year 0'!C22:Q22)</f>
        <v>0</v>
      </c>
      <c r="D21" s="93">
        <f>SUM('Seed case montlhy budget'!H22:S22)</f>
        <v>0</v>
      </c>
      <c r="E21" s="6">
        <f>SUM('Seed case montlhy budget'!T22:AE22)</f>
        <v>0</v>
      </c>
      <c r="F21" s="6">
        <f>SUM('Seed case montlhy budget'!AF22:AQ22)</f>
        <v>0</v>
      </c>
      <c r="G21" s="6">
        <f>SUM('Seed case montlhy budget'!AR22:BC22)</f>
        <v>108000</v>
      </c>
      <c r="H21" s="160">
        <f>SUM('Seed case montlhy budget'!BD22:BO22)</f>
        <v>111240</v>
      </c>
      <c r="I21" s="6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 x14ac:dyDescent="0.2">
      <c r="A22" s="9"/>
      <c r="B22" s="9" t="s">
        <v>173</v>
      </c>
      <c r="C22" s="178">
        <f>SUM('Year 0'!C23:Q23)</f>
        <v>0</v>
      </c>
      <c r="D22" s="93">
        <f>SUM('Seed case montlhy budget'!H23:S23)</f>
        <v>0</v>
      </c>
      <c r="E22" s="6">
        <f>SUM('Seed case montlhy budget'!T23:AE23)</f>
        <v>0</v>
      </c>
      <c r="F22" s="6">
        <f>SUM('Seed case montlhy budget'!AF23:AQ23)</f>
        <v>0</v>
      </c>
      <c r="G22" s="6">
        <f>SUM('Seed case montlhy budget'!AR23:BC23)</f>
        <v>30000</v>
      </c>
      <c r="H22" s="160">
        <f>SUM('Seed case montlhy budget'!BD23:BO23)</f>
        <v>91800</v>
      </c>
      <c r="I22" s="6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 x14ac:dyDescent="0.2">
      <c r="A23" s="9" t="s">
        <v>87</v>
      </c>
      <c r="B23" s="9" t="s">
        <v>81</v>
      </c>
      <c r="C23" s="178">
        <f>SUM('Year 0'!C24:Q24)</f>
        <v>0</v>
      </c>
      <c r="D23" s="93">
        <f>SUM('Seed case montlhy budget'!H24:S24)</f>
        <v>0</v>
      </c>
      <c r="E23" s="6">
        <f>SUM('Seed case montlhy budget'!T24:AE24)</f>
        <v>0</v>
      </c>
      <c r="F23" s="6">
        <f>SUM('Seed case montlhy budget'!AF24:AQ24)</f>
        <v>0</v>
      </c>
      <c r="G23" s="6">
        <f>SUM('Seed case montlhy budget'!AR24:BC24)</f>
        <v>0</v>
      </c>
      <c r="H23" s="160">
        <f>SUM('Seed case montlhy budget'!BD24:BO24)</f>
        <v>108000</v>
      </c>
      <c r="I23" s="6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 x14ac:dyDescent="0.2">
      <c r="A24" s="9"/>
      <c r="B24" s="9" t="s">
        <v>174</v>
      </c>
      <c r="C24" s="178">
        <f>SUM('Year 0'!C25:Q25)</f>
        <v>0</v>
      </c>
      <c r="D24" s="93">
        <f>SUM('Seed case montlhy budget'!H25:S25)</f>
        <v>0</v>
      </c>
      <c r="E24" s="6">
        <f>SUM('Seed case montlhy budget'!T25:AE25)</f>
        <v>0</v>
      </c>
      <c r="F24" s="6">
        <f>SUM('Seed case montlhy budget'!AF25:AQ25)</f>
        <v>0</v>
      </c>
      <c r="G24" s="6">
        <f>SUM('Seed case montlhy budget'!AR25:BC25)</f>
        <v>0</v>
      </c>
      <c r="H24" s="160">
        <f>SUM('Seed case montlhy budget'!BD25:BO25)</f>
        <v>30000</v>
      </c>
      <c r="I24" s="6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 x14ac:dyDescent="0.2">
      <c r="A25" s="9" t="s">
        <v>89</v>
      </c>
      <c r="B25" s="9" t="s">
        <v>118</v>
      </c>
      <c r="C25" s="178">
        <f>SUM('Year 0'!C26:Q26)</f>
        <v>0</v>
      </c>
      <c r="D25" s="93">
        <f>SUM('Seed case montlhy budget'!H26:S26)</f>
        <v>0</v>
      </c>
      <c r="E25" s="6">
        <f>SUM('Seed case montlhy budget'!T26:AE26)</f>
        <v>0</v>
      </c>
      <c r="F25" s="6">
        <f>SUM('Seed case montlhy budget'!AF26:AQ26)</f>
        <v>108000</v>
      </c>
      <c r="G25" s="6">
        <f>SUM('Seed case montlhy budget'!AR26:BC26)</f>
        <v>111240</v>
      </c>
      <c r="H25" s="160">
        <f>SUM('Seed case montlhy budget'!BD26:BO26)</f>
        <v>114577.20000000003</v>
      </c>
      <c r="I25" s="6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 x14ac:dyDescent="0.2">
      <c r="A26" s="9"/>
      <c r="B26" s="9" t="s">
        <v>175</v>
      </c>
      <c r="C26" s="178">
        <f>SUM('Year 0'!C27:Q27)</f>
        <v>0</v>
      </c>
      <c r="D26" s="93">
        <f>SUM('Seed case montlhy budget'!H27:S27)</f>
        <v>0</v>
      </c>
      <c r="E26" s="6">
        <f>SUM('Seed case montlhy budget'!T27:AE27)</f>
        <v>0</v>
      </c>
      <c r="F26" s="6">
        <f>SUM('Seed case montlhy budget'!AF27:AQ27)</f>
        <v>30000</v>
      </c>
      <c r="G26" s="6">
        <f>SUM('Seed case montlhy budget'!AR27:BC27)</f>
        <v>91800</v>
      </c>
      <c r="H26" s="160">
        <f>SUM('Seed case montlhy budget'!BD27:BO27)</f>
        <v>125454</v>
      </c>
      <c r="I26" s="6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 x14ac:dyDescent="0.2">
      <c r="A27" s="9" t="s">
        <v>88</v>
      </c>
      <c r="B27" s="9" t="s">
        <v>117</v>
      </c>
      <c r="C27" s="178">
        <f>SUM('Year 0'!C28:Q28)</f>
        <v>0</v>
      </c>
      <c r="D27" s="93">
        <f>SUM('Seed case montlhy budget'!H28:S28)</f>
        <v>0</v>
      </c>
      <c r="E27" s="6">
        <f>SUM('Seed case montlhy budget'!T28:AE28)</f>
        <v>0</v>
      </c>
      <c r="F27" s="6">
        <f>SUM('Seed case montlhy budget'!AF28:AQ28)</f>
        <v>0</v>
      </c>
      <c r="G27" s="6">
        <f>SUM('Seed case montlhy budget'!AR28:BC28)</f>
        <v>0</v>
      </c>
      <c r="H27" s="160">
        <f>SUM('Seed case montlhy budget'!BD28:BO28)</f>
        <v>0</v>
      </c>
      <c r="I27" s="6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 x14ac:dyDescent="0.2">
      <c r="A28" s="9"/>
      <c r="B28" s="9" t="s">
        <v>176</v>
      </c>
      <c r="C28" s="178">
        <f>SUM('Year 0'!C29:Q29)</f>
        <v>0</v>
      </c>
      <c r="D28" s="93">
        <f>SUM('Seed case montlhy budget'!H29:S29)</f>
        <v>0</v>
      </c>
      <c r="E28" s="6">
        <f>SUM('Seed case montlhy budget'!T29:AE29)</f>
        <v>0</v>
      </c>
      <c r="F28" s="6">
        <f>SUM('Seed case montlhy budget'!AF29:AQ29)</f>
        <v>0</v>
      </c>
      <c r="G28" s="6">
        <f>SUM('Seed case montlhy budget'!AR29:BC29)</f>
        <v>0</v>
      </c>
      <c r="H28" s="160">
        <f>SUM('Seed case montlhy budget'!BD29:BO29)</f>
        <v>0</v>
      </c>
      <c r="I28" s="6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 x14ac:dyDescent="0.2">
      <c r="A29" s="9" t="s">
        <v>111</v>
      </c>
      <c r="B29" s="9" t="s">
        <v>112</v>
      </c>
      <c r="C29" s="178">
        <f>SUM('Year 0'!C30:Q30)</f>
        <v>0</v>
      </c>
      <c r="D29" s="93">
        <f>SUM('Seed case montlhy budget'!H30:S30)</f>
        <v>0</v>
      </c>
      <c r="E29" s="6">
        <f>SUM('Seed case montlhy budget'!T30:AE30)</f>
        <v>0</v>
      </c>
      <c r="F29" s="6">
        <f>SUM('Seed case montlhy budget'!AF30:AQ30)</f>
        <v>108000</v>
      </c>
      <c r="G29" s="6">
        <f>SUM('Seed case montlhy budget'!AR30:BC30)</f>
        <v>111240</v>
      </c>
      <c r="H29" s="160">
        <f>SUM('Seed case montlhy budget'!BD30:BO30)</f>
        <v>114577.20000000003</v>
      </c>
      <c r="I29" s="6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 x14ac:dyDescent="0.2">
      <c r="A30" s="9"/>
      <c r="B30" s="9" t="s">
        <v>177</v>
      </c>
      <c r="C30" s="178">
        <f>SUM('Year 0'!C31:Q31)</f>
        <v>0</v>
      </c>
      <c r="D30" s="93">
        <f>SUM('Seed case montlhy budget'!H31:S31)</f>
        <v>0</v>
      </c>
      <c r="E30" s="6">
        <f>SUM('Seed case montlhy budget'!T31:AE31)</f>
        <v>0</v>
      </c>
      <c r="F30" s="6">
        <f>SUM('Seed case montlhy budget'!AF31:AQ31)</f>
        <v>30000</v>
      </c>
      <c r="G30" s="6">
        <f>SUM('Seed case montlhy budget'!AR31:BC31)</f>
        <v>91800</v>
      </c>
      <c r="H30" s="160">
        <f>SUM('Seed case montlhy budget'!BD31:BO31)</f>
        <v>125454</v>
      </c>
      <c r="I30" s="6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 x14ac:dyDescent="0.2">
      <c r="A31" s="9" t="s">
        <v>113</v>
      </c>
      <c r="B31" s="9" t="s">
        <v>109</v>
      </c>
      <c r="C31" s="178">
        <f>SUM('Year 0'!C32:Q32)</f>
        <v>0</v>
      </c>
      <c r="D31" s="93">
        <f>SUM('Seed case montlhy budget'!H32:S32)</f>
        <v>0</v>
      </c>
      <c r="E31" s="6">
        <f>SUM('Seed case montlhy budget'!T32:AE32)</f>
        <v>0</v>
      </c>
      <c r="F31" s="6">
        <f>SUM('Seed case montlhy budget'!AF32:AQ32)</f>
        <v>0</v>
      </c>
      <c r="G31" s="6">
        <f>SUM('Seed case montlhy budget'!AR32:BC32)</f>
        <v>0</v>
      </c>
      <c r="H31" s="160">
        <f>SUM('Seed case montlhy budget'!BD32:BO32)</f>
        <v>0</v>
      </c>
      <c r="I31" s="6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 x14ac:dyDescent="0.2">
      <c r="A32" s="9"/>
      <c r="B32" s="9" t="s">
        <v>178</v>
      </c>
      <c r="C32" s="178">
        <f>SUM('Year 0'!C33:Q33)</f>
        <v>0</v>
      </c>
      <c r="D32" s="93">
        <f>SUM('Seed case montlhy budget'!H33:S33)</f>
        <v>0</v>
      </c>
      <c r="E32" s="6">
        <f>SUM('Seed case montlhy budget'!T33:AE33)</f>
        <v>0</v>
      </c>
      <c r="F32" s="6">
        <f>SUM('Seed case montlhy budget'!AF33:AQ33)</f>
        <v>0</v>
      </c>
      <c r="G32" s="6">
        <f>SUM('Seed case montlhy budget'!AR33:BC33)</f>
        <v>0</v>
      </c>
      <c r="H32" s="160">
        <f>SUM('Seed case montlhy budget'!BD33:BO33)</f>
        <v>0</v>
      </c>
      <c r="I32" s="6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 x14ac:dyDescent="0.2">
      <c r="A33" s="9" t="s">
        <v>110</v>
      </c>
      <c r="B33" s="9" t="s">
        <v>119</v>
      </c>
      <c r="C33" s="178">
        <f>SUM('Year 0'!C34:Q34)</f>
        <v>0</v>
      </c>
      <c r="D33" s="93">
        <f>SUM('Seed case montlhy budget'!H34:S34)</f>
        <v>0</v>
      </c>
      <c r="E33" s="6">
        <f>SUM('Seed case montlhy budget'!T34:AE34)</f>
        <v>0</v>
      </c>
      <c r="F33" s="6">
        <f>SUM('Seed case montlhy budget'!AF34:AQ34)</f>
        <v>0</v>
      </c>
      <c r="G33" s="6">
        <f>SUM('Seed case montlhy budget'!AR34:BC34)</f>
        <v>0</v>
      </c>
      <c r="H33" s="160">
        <f>SUM('Seed case montlhy budget'!BD34:BO34)</f>
        <v>108000</v>
      </c>
      <c r="I33" s="6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 x14ac:dyDescent="0.2">
      <c r="A34" s="9"/>
      <c r="B34" s="9" t="s">
        <v>179</v>
      </c>
      <c r="C34" s="178">
        <f>SUM('Year 0'!C35:Q35)</f>
        <v>0</v>
      </c>
      <c r="D34" s="93">
        <f>SUM('Seed case montlhy budget'!H35:S35)</f>
        <v>0</v>
      </c>
      <c r="E34" s="6">
        <f>SUM('Seed case montlhy budget'!T35:AE35)</f>
        <v>0</v>
      </c>
      <c r="F34" s="6">
        <f>SUM('Seed case montlhy budget'!AF35:AQ35)</f>
        <v>0</v>
      </c>
      <c r="G34" s="6">
        <f>SUM('Seed case montlhy budget'!AR35:BC35)</f>
        <v>0</v>
      </c>
      <c r="H34" s="160">
        <f>SUM('Seed case montlhy budget'!BD35:BO35)</f>
        <v>90000</v>
      </c>
      <c r="I34" s="6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 x14ac:dyDescent="0.2">
      <c r="A35" s="9" t="s">
        <v>114</v>
      </c>
      <c r="B35" s="9" t="s">
        <v>115</v>
      </c>
      <c r="C35" s="178">
        <f>SUM('Year 0'!C36:Q36)</f>
        <v>0</v>
      </c>
      <c r="D35" s="93">
        <f>SUM('Seed case montlhy budget'!H36:S36)</f>
        <v>0</v>
      </c>
      <c r="E35" s="6">
        <f>SUM('Seed case montlhy budget'!T36:AE36)</f>
        <v>0</v>
      </c>
      <c r="F35" s="6">
        <f>SUM('Seed case montlhy budget'!AF36:AQ36)</f>
        <v>0</v>
      </c>
      <c r="G35" s="6">
        <f>SUM('Seed case montlhy budget'!AR36:BC36)</f>
        <v>108000</v>
      </c>
      <c r="H35" s="160">
        <f>SUM('Seed case montlhy budget'!BD36:BO36)</f>
        <v>111240</v>
      </c>
      <c r="I35" s="6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 x14ac:dyDescent="0.2">
      <c r="A36" s="9"/>
      <c r="B36" s="9" t="s">
        <v>180</v>
      </c>
      <c r="C36" s="178">
        <f>SUM('Year 0'!C37:Q37)</f>
        <v>0</v>
      </c>
      <c r="D36" s="93">
        <f>SUM('Seed case montlhy budget'!H37:S37)</f>
        <v>0</v>
      </c>
      <c r="E36" s="6">
        <f>SUM('Seed case montlhy budget'!T37:AE37)</f>
        <v>0</v>
      </c>
      <c r="F36" s="6">
        <f>SUM('Seed case montlhy budget'!AF37:AQ37)</f>
        <v>0</v>
      </c>
      <c r="G36" s="6">
        <f>SUM('Seed case montlhy budget'!AR37:BC37)</f>
        <v>30000</v>
      </c>
      <c r="H36" s="160">
        <f>SUM('Seed case montlhy budget'!BD37:BO37)</f>
        <v>91800</v>
      </c>
      <c r="I36" s="6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 x14ac:dyDescent="0.2">
      <c r="A37" s="9" t="s">
        <v>116</v>
      </c>
      <c r="B37" s="9" t="s">
        <v>120</v>
      </c>
      <c r="C37" s="178">
        <f>SUM('Year 0'!C38:Q38)</f>
        <v>0</v>
      </c>
      <c r="D37" s="93">
        <f>SUM('Seed case montlhy budget'!H38:S38)</f>
        <v>0</v>
      </c>
      <c r="E37" s="6">
        <f>SUM('Seed case montlhy budget'!T38:AE38)</f>
        <v>0</v>
      </c>
      <c r="F37" s="6">
        <f>SUM('Seed case montlhy budget'!AF38:AQ38)</f>
        <v>0</v>
      </c>
      <c r="G37" s="6">
        <f>SUM('Seed case montlhy budget'!AR38:BC38)</f>
        <v>0</v>
      </c>
      <c r="H37" s="160">
        <f>SUM('Seed case montlhy budget'!BD38:BO38)</f>
        <v>0</v>
      </c>
      <c r="I37" s="6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 x14ac:dyDescent="0.2">
      <c r="A38" s="9"/>
      <c r="B38" s="9" t="s">
        <v>182</v>
      </c>
      <c r="C38" s="178">
        <f>SUM('Year 0'!C39:Q39)</f>
        <v>0</v>
      </c>
      <c r="D38" s="93">
        <f>SUM('Seed case montlhy budget'!H39:S39)</f>
        <v>0</v>
      </c>
      <c r="E38" s="6">
        <f>SUM('Seed case montlhy budget'!T39:AE39)</f>
        <v>0</v>
      </c>
      <c r="F38" s="6">
        <f>SUM('Seed case montlhy budget'!AF39:AQ39)</f>
        <v>0</v>
      </c>
      <c r="G38" s="6">
        <f>SUM('Seed case montlhy budget'!AR39:BC39)</f>
        <v>0</v>
      </c>
      <c r="H38" s="160">
        <f>SUM('Seed case montlhy budget'!BD39:BO39)</f>
        <v>0</v>
      </c>
      <c r="I38" s="6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 x14ac:dyDescent="0.2">
      <c r="A39" s="9"/>
      <c r="B39" s="9" t="s">
        <v>141</v>
      </c>
      <c r="C39" s="178">
        <f>SUM('Year 0'!C40:Q40)</f>
        <v>0</v>
      </c>
      <c r="D39" s="93">
        <f>SUM('Seed case montlhy budget'!H40:S40)</f>
        <v>0</v>
      </c>
      <c r="E39" s="6">
        <f>SUM('Seed case montlhy budget'!T40:AE40)</f>
        <v>0</v>
      </c>
      <c r="F39" s="6">
        <f>SUM('Seed case montlhy budget'!AF40:AQ40)</f>
        <v>48000</v>
      </c>
      <c r="G39" s="6">
        <f>SUM('Seed case montlhy budget'!AR40:BC40)</f>
        <v>49440</v>
      </c>
      <c r="H39" s="160">
        <f>SUM('Seed case montlhy budget'!BD40:BO40)</f>
        <v>50923.19999999999</v>
      </c>
      <c r="I39" s="6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 x14ac:dyDescent="0.2">
      <c r="A40" s="9"/>
      <c r="B40" s="9" t="s">
        <v>128</v>
      </c>
      <c r="C40" s="178">
        <f>SUM('Year 0'!C41:Q41)</f>
        <v>0</v>
      </c>
      <c r="D40" s="93">
        <f>SUM('Seed case montlhy budget'!H41:S41)</f>
        <v>54000</v>
      </c>
      <c r="E40" s="6">
        <f>SUM('Seed case montlhy budget'!T41:AE41)</f>
        <v>55620</v>
      </c>
      <c r="F40" s="6">
        <f>SUM('Seed case montlhy budget'!AF41:AQ41)</f>
        <v>57288.600000000013</v>
      </c>
      <c r="G40" s="6">
        <f>SUM('Seed case montlhy budget'!AR41:BC41)</f>
        <v>59007.258000000023</v>
      </c>
      <c r="H40" s="160">
        <f>SUM('Seed case montlhy budget'!BD41:BO41)</f>
        <v>60777.475739999994</v>
      </c>
      <c r="I40" s="6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 x14ac:dyDescent="0.2">
      <c r="A41" s="9"/>
      <c r="B41" s="9" t="s">
        <v>129</v>
      </c>
      <c r="C41" s="178">
        <f>SUM('Year 0'!C42:Q42)</f>
        <v>0</v>
      </c>
      <c r="D41" s="93">
        <f>SUM('Seed case montlhy budget'!H42:S42)</f>
        <v>0</v>
      </c>
      <c r="E41" s="6">
        <f>SUM('Seed case montlhy budget'!T42:AE42)</f>
        <v>0</v>
      </c>
      <c r="F41" s="6">
        <f>SUM('Seed case montlhy budget'!AF42:AQ42)</f>
        <v>96000</v>
      </c>
      <c r="G41" s="6">
        <f>SUM('Seed case montlhy budget'!AR42:BC42)</f>
        <v>98880</v>
      </c>
      <c r="H41" s="160">
        <f>SUM('Seed case montlhy budget'!BD42:BO42)</f>
        <v>101846.39999999998</v>
      </c>
      <c r="I41" s="6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 x14ac:dyDescent="0.2">
      <c r="A42" s="9"/>
      <c r="B42" s="9" t="s">
        <v>130</v>
      </c>
      <c r="C42" s="178">
        <f>SUM('Year 0'!C43:Q43)</f>
        <v>0</v>
      </c>
      <c r="D42" s="93">
        <f>SUM('Seed case montlhy budget'!H43:S43)</f>
        <v>0</v>
      </c>
      <c r="E42" s="6">
        <f>SUM('Seed case montlhy budget'!T43:AE43)</f>
        <v>0</v>
      </c>
      <c r="F42" s="6">
        <f>SUM('Seed case montlhy budget'!AF43:AQ43)</f>
        <v>120000</v>
      </c>
      <c r="G42" s="6">
        <f>SUM('Seed case montlhy budget'!AR43:BC43)</f>
        <v>123600</v>
      </c>
      <c r="H42" s="160">
        <f>SUM('Seed case montlhy budget'!BD43:BO43)</f>
        <v>127308</v>
      </c>
      <c r="I42" s="6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 x14ac:dyDescent="0.2">
      <c r="A43" s="9"/>
      <c r="B43" s="9" t="s">
        <v>131</v>
      </c>
      <c r="C43" s="178">
        <f>SUM('Year 0'!C44:Q44)</f>
        <v>0</v>
      </c>
      <c r="D43" s="93">
        <f>SUM('Seed case montlhy budget'!H44:S44)</f>
        <v>0</v>
      </c>
      <c r="E43" s="6">
        <f>SUM('Seed case montlhy budget'!T44:AE44)</f>
        <v>0</v>
      </c>
      <c r="F43" s="6">
        <f>SUM('Seed case montlhy budget'!AF44:AQ44)</f>
        <v>96000</v>
      </c>
      <c r="G43" s="6">
        <f>SUM('Seed case montlhy budget'!AR44:BC44)</f>
        <v>98880</v>
      </c>
      <c r="H43" s="160">
        <f>SUM('Seed case montlhy budget'!BD44:BO44)</f>
        <v>101846.39999999998</v>
      </c>
      <c r="I43" s="6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 x14ac:dyDescent="0.2">
      <c r="A44" s="9"/>
      <c r="B44" s="9" t="s">
        <v>142</v>
      </c>
      <c r="C44" s="178">
        <f>SUM('Year 0'!C45:Q45)</f>
        <v>0</v>
      </c>
      <c r="D44" s="93">
        <f>SUM('Seed case montlhy budget'!H45:S45)</f>
        <v>0</v>
      </c>
      <c r="E44" s="6">
        <f>SUM('Seed case montlhy budget'!T45:AE45)</f>
        <v>0</v>
      </c>
      <c r="F44" s="6">
        <f>SUM('Seed case montlhy budget'!AF45:AQ45)</f>
        <v>72000</v>
      </c>
      <c r="G44" s="6">
        <f>SUM('Seed case montlhy budget'!AR45:BC45)</f>
        <v>74160</v>
      </c>
      <c r="H44" s="160">
        <f>SUM('Seed case montlhy budget'!BD45:BO45)</f>
        <v>148384.79999999999</v>
      </c>
      <c r="I44" s="6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 x14ac:dyDescent="0.2">
      <c r="A45" s="12"/>
      <c r="B45" s="9" t="s">
        <v>143</v>
      </c>
      <c r="C45" s="178">
        <f>SUM('Year 0'!C46:Q46)</f>
        <v>0</v>
      </c>
      <c r="D45" s="93">
        <f>SUM('Seed case montlhy budget'!H46:S46)</f>
        <v>0</v>
      </c>
      <c r="E45" s="6">
        <f>SUM('Seed case montlhy budget'!T46:AE46)</f>
        <v>0</v>
      </c>
      <c r="F45" s="6">
        <f>SUM('Seed case montlhy budget'!AF46:AQ46)</f>
        <v>72000</v>
      </c>
      <c r="G45" s="6">
        <f>SUM('Seed case montlhy budget'!AR46:BC46)</f>
        <v>74160</v>
      </c>
      <c r="H45" s="160">
        <f>SUM('Seed case montlhy budget'!BD46:BO46)</f>
        <v>148384.79999999999</v>
      </c>
      <c r="I45" s="6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 x14ac:dyDescent="0.2">
      <c r="A46" s="179" t="s">
        <v>95</v>
      </c>
      <c r="B46" s="179" t="s">
        <v>197</v>
      </c>
      <c r="C46" s="146">
        <f>SUM(C10:C45)</f>
        <v>0</v>
      </c>
      <c r="D46" s="146">
        <f t="shared" ref="D46:H46" si="7">SUM(D10:D45)</f>
        <v>312000</v>
      </c>
      <c r="E46" s="146">
        <f t="shared" si="7"/>
        <v>717360</v>
      </c>
      <c r="F46" s="146">
        <f t="shared" si="7"/>
        <v>1892940.3000000003</v>
      </c>
      <c r="G46" s="146">
        <f t="shared" si="7"/>
        <v>2699155.7940000002</v>
      </c>
      <c r="H46" s="180">
        <f t="shared" si="7"/>
        <v>3443730.4678199999</v>
      </c>
      <c r="I46" s="6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 x14ac:dyDescent="0.2">
      <c r="A47" s="181"/>
      <c r="B47" s="181"/>
      <c r="C47" s="108"/>
      <c r="D47" s="182"/>
      <c r="E47" s="182"/>
      <c r="F47" s="182"/>
      <c r="G47" s="182"/>
      <c r="H47" s="183"/>
      <c r="I47" s="6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 x14ac:dyDescent="0.2">
      <c r="A48" s="184" t="s">
        <v>9</v>
      </c>
      <c r="B48" s="9" t="s">
        <v>126</v>
      </c>
      <c r="C48" s="174">
        <f>SUM('Year 0'!C49:Q49)</f>
        <v>0</v>
      </c>
      <c r="D48" s="93">
        <f>SUM('Seed case montlhy budget'!H49:S49)</f>
        <v>90000</v>
      </c>
      <c r="E48" s="6">
        <f>SUM('Seed case montlhy budget'!T49:AE49)</f>
        <v>185400</v>
      </c>
      <c r="F48" s="6">
        <f>SUM('Seed case montlhy budget'!AF49:AQ49)</f>
        <v>190962</v>
      </c>
      <c r="G48" s="6">
        <f>SUM('Seed case montlhy budget'!AR49:BC49)</f>
        <v>196690.86</v>
      </c>
      <c r="H48" s="160">
        <f>SUM('Seed case montlhy budget'!BD49:BO49)</f>
        <v>405183.17159999983</v>
      </c>
      <c r="I48" s="6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 x14ac:dyDescent="0.2">
      <c r="A49" s="184"/>
      <c r="B49" s="9" t="s">
        <v>48</v>
      </c>
      <c r="C49" s="178">
        <f>SUM('Year 0'!C50:Q50)</f>
        <v>0</v>
      </c>
      <c r="D49" s="93">
        <f>SUM('Seed case montlhy budget'!H50:S50)</f>
        <v>18000</v>
      </c>
      <c r="E49" s="6">
        <f>SUM('Seed case montlhy budget'!T50:AE50)</f>
        <v>37080</v>
      </c>
      <c r="F49" s="6">
        <f>SUM('Seed case montlhy budget'!AF50:AQ50)</f>
        <v>38192.400000000001</v>
      </c>
      <c r="G49" s="6">
        <f>SUM('Seed case montlhy budget'!AR50:BC50)</f>
        <v>39338.171999999991</v>
      </c>
      <c r="H49" s="160">
        <f>SUM('Seed case montlhy budget'!BD50:BO50)</f>
        <v>81036.634319999968</v>
      </c>
      <c r="I49" s="6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 x14ac:dyDescent="0.2">
      <c r="A50" s="184"/>
      <c r="B50" s="9" t="s">
        <v>105</v>
      </c>
      <c r="C50" s="178">
        <f>SUM('Year 0'!C51:Q51)</f>
        <v>55385</v>
      </c>
      <c r="D50" s="93">
        <f>SUM('Seed case montlhy budget'!H51:S51)</f>
        <v>9000</v>
      </c>
      <c r="E50" s="6">
        <f>SUM('Seed case montlhy budget'!T51:AE51)</f>
        <v>18540</v>
      </c>
      <c r="F50" s="6">
        <f>SUM('Seed case montlhy budget'!AF51:AQ51)</f>
        <v>19096.2</v>
      </c>
      <c r="G50" s="6">
        <f>SUM('Seed case montlhy budget'!AR51:BC51)</f>
        <v>19669.085999999996</v>
      </c>
      <c r="H50" s="160">
        <f>SUM('Seed case montlhy budget'!BD51:BO51)</f>
        <v>40518.317159999984</v>
      </c>
      <c r="I50" s="6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 x14ac:dyDescent="0.2">
      <c r="A51" s="184"/>
      <c r="B51" s="9" t="s">
        <v>127</v>
      </c>
      <c r="C51" s="178">
        <f>SUM('Year 0'!C52:Q52)</f>
        <v>0</v>
      </c>
      <c r="D51" s="93">
        <f>SUM('Seed case montlhy budget'!H52:S52)</f>
        <v>0</v>
      </c>
      <c r="E51" s="6">
        <f>SUM('Seed case montlhy budget'!T52:AE52)</f>
        <v>18000</v>
      </c>
      <c r="F51" s="6">
        <f>SUM('Seed case montlhy budget'!AF52:AQ52)</f>
        <v>37080</v>
      </c>
      <c r="G51" s="6">
        <f>SUM('Seed case montlhy budget'!AR52:BC52)</f>
        <v>38192.400000000001</v>
      </c>
      <c r="H51" s="160">
        <f>SUM('Seed case montlhy budget'!BD52:BO52)</f>
        <v>39338.171999999991</v>
      </c>
      <c r="I51" s="6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 x14ac:dyDescent="0.2">
      <c r="A52" s="9"/>
      <c r="B52" s="9" t="s">
        <v>106</v>
      </c>
      <c r="C52" s="178">
        <f>SUM('Year 0'!C53:Q53)</f>
        <v>3623</v>
      </c>
      <c r="D52" s="93">
        <f>SUM('Seed case montlhy budget'!H53:S53)</f>
        <v>4000</v>
      </c>
      <c r="E52" s="6">
        <f>SUM('Seed case montlhy budget'!T53:AE53)</f>
        <v>4120</v>
      </c>
      <c r="F52" s="6">
        <f>SUM('Seed case montlhy budget'!AF53:AQ53)</f>
        <v>4243.6000000000004</v>
      </c>
      <c r="G52" s="6">
        <f>SUM('Seed case montlhy budget'!AR53:BC53)</f>
        <v>4370.9080000000004</v>
      </c>
      <c r="H52" s="160">
        <f>SUM('Seed case montlhy budget'!BD53:BO53)</f>
        <v>4502.0352400000002</v>
      </c>
      <c r="I52" s="6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 x14ac:dyDescent="0.2">
      <c r="A53" s="9"/>
      <c r="B53" s="9" t="s">
        <v>93</v>
      </c>
      <c r="C53" s="178">
        <f>SUM('Year 0'!C54:Q54)</f>
        <v>287</v>
      </c>
      <c r="D53" s="93">
        <f>SUM('Seed case montlhy budget'!H54:S54)</f>
        <v>15000</v>
      </c>
      <c r="E53" s="6">
        <f>SUM('Seed case montlhy budget'!T54:AE54)</f>
        <v>15450</v>
      </c>
      <c r="F53" s="6">
        <f>SUM('Seed case montlhy budget'!AF54:AQ54)</f>
        <v>15913.5</v>
      </c>
      <c r="G53" s="6">
        <f>SUM('Seed case montlhy budget'!AR54:BC54)</f>
        <v>16390.904999999999</v>
      </c>
      <c r="H53" s="160">
        <f>SUM('Seed case montlhy budget'!BD54:BO54)</f>
        <v>16882.632150000001</v>
      </c>
      <c r="I53" s="6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 x14ac:dyDescent="0.2">
      <c r="A54" s="9"/>
      <c r="B54" s="9" t="s">
        <v>225</v>
      </c>
      <c r="C54" s="178">
        <f>SUM('Year 0'!C55:Q55)</f>
        <v>1623</v>
      </c>
      <c r="D54" s="93">
        <f>SUM('Seed case montlhy budget'!H55:S55)</f>
        <v>12000</v>
      </c>
      <c r="E54" s="6">
        <f>SUM('Seed case montlhy budget'!T55:AE55)</f>
        <v>24720</v>
      </c>
      <c r="F54" s="6">
        <f>SUM('Seed case montlhy budget'!AF55:AQ55)</f>
        <v>60471.299999999996</v>
      </c>
      <c r="G54" s="6">
        <f>SUM('Seed case montlhy budget'!AR55:BC55)</f>
        <v>81954.524999999994</v>
      </c>
      <c r="H54" s="160">
        <f>SUM('Seed case montlhy budget'!BD55:BO55)</f>
        <v>97919.266469999959</v>
      </c>
      <c r="I54" s="6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 x14ac:dyDescent="0.2">
      <c r="A55" s="9"/>
      <c r="B55" s="9" t="s">
        <v>13</v>
      </c>
      <c r="C55" s="178">
        <f>SUM('Year 0'!C56:Q56)</f>
        <v>14000</v>
      </c>
      <c r="D55" s="93">
        <f>SUM('Seed case montlhy budget'!H56:S56)</f>
        <v>36000</v>
      </c>
      <c r="E55" s="6">
        <f>SUM('Seed case montlhy budget'!T56:AE56)</f>
        <v>74160</v>
      </c>
      <c r="F55" s="6">
        <f>SUM('Seed case montlhy budget'!AF56:AQ56)</f>
        <v>114577.20000000003</v>
      </c>
      <c r="G55" s="6">
        <f>SUM('Seed case montlhy budget'!AR56:BC56)</f>
        <v>157352.68799999997</v>
      </c>
      <c r="H55" s="160">
        <f>SUM('Seed case montlhy budget'!BD56:BO56)</f>
        <v>243109.90295999995</v>
      </c>
      <c r="I55" s="6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 x14ac:dyDescent="0.2">
      <c r="A56" s="9"/>
      <c r="B56" s="9" t="s">
        <v>104</v>
      </c>
      <c r="C56" s="178">
        <f>SUM('Year 0'!C57:Q57)</f>
        <v>696</v>
      </c>
      <c r="D56" s="93">
        <f>SUM('Seed case montlhy budget'!H57:S57)</f>
        <v>1200</v>
      </c>
      <c r="E56" s="6">
        <f>SUM('Seed case montlhy budget'!T57:AE57)</f>
        <v>1236</v>
      </c>
      <c r="F56" s="6">
        <f>SUM('Seed case montlhy budget'!AF57:AQ57)</f>
        <v>1311.2724000000001</v>
      </c>
      <c r="G56" s="6">
        <f>SUM('Seed case montlhy budget'!AR57:BC57)</f>
        <v>1432.8627558348005</v>
      </c>
      <c r="H56" s="160">
        <f>SUM('Seed case montlhy budget'!BD57:BO57)</f>
        <v>1612.6996552129467</v>
      </c>
      <c r="I56" s="6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 x14ac:dyDescent="0.2">
      <c r="A57" s="9"/>
      <c r="B57" s="9" t="s">
        <v>226</v>
      </c>
      <c r="C57" s="178">
        <f>SUM('Year 0'!C58:Q58)</f>
        <v>0</v>
      </c>
      <c r="D57" s="93">
        <f>SUM('Seed case montlhy budget'!H58:S58)</f>
        <v>48000</v>
      </c>
      <c r="E57" s="6">
        <f>SUM('Seed case montlhy budget'!T58:AE58)</f>
        <v>98880</v>
      </c>
      <c r="F57" s="6">
        <f>SUM('Seed case montlhy budget'!AF58:AQ58)</f>
        <v>241885.19999999998</v>
      </c>
      <c r="G57" s="6">
        <f>SUM('Seed case montlhy budget'!AR58:BC58)</f>
        <v>327818.09999999998</v>
      </c>
      <c r="H57" s="160">
        <f>SUM('Seed case montlhy budget'!BD58:BO58)</f>
        <v>391677.06587999983</v>
      </c>
      <c r="I57" s="6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 x14ac:dyDescent="0.2">
      <c r="A58" s="179" t="s">
        <v>198</v>
      </c>
      <c r="B58" s="179" t="s">
        <v>14</v>
      </c>
      <c r="C58" s="146">
        <f>SUM(C48:C57)</f>
        <v>75614</v>
      </c>
      <c r="D58" s="146">
        <f t="shared" ref="D58:H58" si="8">SUM(D48:D57)</f>
        <v>233200</v>
      </c>
      <c r="E58" s="146">
        <f t="shared" si="8"/>
        <v>477586</v>
      </c>
      <c r="F58" s="146">
        <f t="shared" si="8"/>
        <v>723732.67239999992</v>
      </c>
      <c r="G58" s="146">
        <f t="shared" si="8"/>
        <v>883210.50675583479</v>
      </c>
      <c r="H58" s="180">
        <f t="shared" si="8"/>
        <v>1321779.8974352125</v>
      </c>
      <c r="I58" s="10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 x14ac:dyDescent="0.2">
      <c r="A59" s="159"/>
      <c r="B59" s="9"/>
      <c r="C59" s="69"/>
      <c r="D59" s="12"/>
      <c r="E59" s="12"/>
      <c r="F59" s="12"/>
      <c r="G59" s="12"/>
      <c r="H59" s="117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 x14ac:dyDescent="0.2">
      <c r="A60" s="151" t="s">
        <v>15</v>
      </c>
      <c r="B60" s="185" t="s">
        <v>122</v>
      </c>
      <c r="C60" s="174">
        <f>SUM('Year 0'!C61:Q61)</f>
        <v>0</v>
      </c>
      <c r="D60" s="176">
        <f t="shared" ref="D60:H60" si="9">D120</f>
        <v>22347.700329883504</v>
      </c>
      <c r="E60" s="176">
        <f t="shared" si="9"/>
        <v>22379.993945673257</v>
      </c>
      <c r="F60" s="176">
        <f t="shared" si="9"/>
        <v>31561.44669992385</v>
      </c>
      <c r="G60" s="176">
        <f t="shared" si="9"/>
        <v>32227.718871616868</v>
      </c>
      <c r="H60" s="177">
        <f t="shared" si="9"/>
        <v>52431.119461433598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 x14ac:dyDescent="0.2">
      <c r="A61" s="166"/>
      <c r="B61" s="186" t="s">
        <v>75</v>
      </c>
      <c r="C61" s="178">
        <f>SUM('Year 0'!C62:Q62)</f>
        <v>0</v>
      </c>
      <c r="D61" s="93">
        <f>SUM('Seed case montlhy budget'!H62:S62)</f>
        <v>50000</v>
      </c>
      <c r="E61" s="6">
        <f>SUM('Seed case montlhy budget'!T62:AE62)</f>
        <v>103000</v>
      </c>
      <c r="F61" s="6">
        <f>SUM('Seed case montlhy budget'!AF62:AQ62)</f>
        <v>106090</v>
      </c>
      <c r="G61" s="6">
        <f>SUM('Seed case montlhy budget'!AR62:BC62)</f>
        <v>109272.7</v>
      </c>
      <c r="H61" s="160">
        <f>SUM('Seed case montlhy budget'!BD62:BO62)</f>
        <v>225101.76199999999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 x14ac:dyDescent="0.2">
      <c r="A62" s="166"/>
      <c r="B62" s="186" t="s">
        <v>90</v>
      </c>
      <c r="C62" s="178">
        <f>SUM('Year 0'!C63:Q63)</f>
        <v>4042</v>
      </c>
      <c r="D62" s="93">
        <f>SUM('Seed case montlhy budget'!H63:S63)</f>
        <v>72000</v>
      </c>
      <c r="E62" s="6">
        <f>SUM('Seed case montlhy budget'!T63:AE63)</f>
        <v>111240</v>
      </c>
      <c r="F62" s="6">
        <f>SUM('Seed case montlhy budget'!AF63:AQ63)</f>
        <v>190962.00000000003</v>
      </c>
      <c r="G62" s="6">
        <f>SUM('Seed case montlhy budget'!AR63:BC63)</f>
        <v>275367.20399999997</v>
      </c>
      <c r="H62" s="160">
        <f>SUM('Seed case montlhy budget'!BD63:BO63)</f>
        <v>405183.17159999989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 x14ac:dyDescent="0.2">
      <c r="A63" s="159"/>
      <c r="B63" s="9" t="s">
        <v>96</v>
      </c>
      <c r="C63" s="178">
        <f>SUM('Year 0'!C64:Q64)</f>
        <v>0</v>
      </c>
      <c r="D63" s="93">
        <f>SUM('Seed case montlhy budget'!H64:S64)</f>
        <v>120000</v>
      </c>
      <c r="E63" s="6">
        <f>SUM('Seed case montlhy budget'!T64:AE64)</f>
        <v>247200</v>
      </c>
      <c r="F63" s="6">
        <f>SUM('Seed case montlhy budget'!AF64:AQ64)</f>
        <v>381924</v>
      </c>
      <c r="G63" s="6">
        <f>SUM('Seed case montlhy budget'!AR64:BC64)</f>
        <v>524508.96000000008</v>
      </c>
      <c r="H63" s="160">
        <f>SUM('Seed case montlhy budget'!BD64:BO64)</f>
        <v>810366.34319999965</v>
      </c>
      <c r="I63" s="10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 x14ac:dyDescent="0.2">
      <c r="A64" s="159"/>
      <c r="B64" s="9" t="s">
        <v>91</v>
      </c>
      <c r="C64" s="178">
        <f>SUM('Year 0'!C65:Q65)</f>
        <v>19020</v>
      </c>
      <c r="D64" s="93">
        <f>SUM('Seed case montlhy budget'!H65:S65)</f>
        <v>60000</v>
      </c>
      <c r="E64" s="6">
        <f>SUM('Seed case montlhy budget'!T65:AE65)</f>
        <v>61800</v>
      </c>
      <c r="F64" s="6">
        <f>SUM('Seed case montlhy budget'!AF65:AQ65)</f>
        <v>63654</v>
      </c>
      <c r="G64" s="6">
        <f>SUM('Seed case montlhy budget'!AR65:BC65)</f>
        <v>65563.62000000001</v>
      </c>
      <c r="H64" s="160">
        <f>SUM('Seed case montlhy budget'!BD65:BO65)</f>
        <v>67530.528599999991</v>
      </c>
      <c r="I64" s="10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 x14ac:dyDescent="0.2">
      <c r="A65" s="159"/>
      <c r="B65" s="9" t="s">
        <v>92</v>
      </c>
      <c r="C65" s="148">
        <f>SUM('Year 0'!C66:Q66)</f>
        <v>0</v>
      </c>
      <c r="D65" s="182">
        <f>SUM('Seed case montlhy budget'!$H$66:$S$66)</f>
        <v>48000</v>
      </c>
      <c r="E65" s="182">
        <f>SUM('Seed case montlhy budget'!$T$66:$AE$66)</f>
        <v>50181.599999999991</v>
      </c>
      <c r="F65" s="182">
        <f>SUM('Seed case montlhy budget'!$AF$66:$AQ$66)</f>
        <v>50923.19999999999</v>
      </c>
      <c r="G65" s="182">
        <f>SUM('Seed case montlhy budget'!$AR$66:$BC$66)</f>
        <v>52450.896000000015</v>
      </c>
      <c r="H65" s="183">
        <f>SUM('Seed case montlhy budget'!$BD$66:$BO$66)</f>
        <v>108048.84575999995</v>
      </c>
      <c r="I65" s="10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 x14ac:dyDescent="0.2">
      <c r="A66" s="155" t="s">
        <v>17</v>
      </c>
      <c r="B66" s="187" t="s">
        <v>18</v>
      </c>
      <c r="C66" s="29">
        <f t="shared" ref="C66:H66" si="10">SUM(C60:C65)</f>
        <v>23062</v>
      </c>
      <c r="D66" s="29">
        <f t="shared" si="10"/>
        <v>372347.70032988349</v>
      </c>
      <c r="E66" s="188">
        <f t="shared" si="10"/>
        <v>595801.5939456732</v>
      </c>
      <c r="F66" s="188">
        <f t="shared" si="10"/>
        <v>825114.64669992379</v>
      </c>
      <c r="G66" s="188">
        <f t="shared" si="10"/>
        <v>1059391.0988716169</v>
      </c>
      <c r="H66" s="189">
        <f t="shared" si="10"/>
        <v>1668661.7706214332</v>
      </c>
      <c r="I66" s="6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 x14ac:dyDescent="0.2">
      <c r="A67" s="159"/>
      <c r="B67" s="9"/>
      <c r="C67" s="96"/>
      <c r="D67" s="190"/>
      <c r="E67" s="190"/>
      <c r="F67" s="190"/>
      <c r="G67" s="190"/>
      <c r="H67" s="191"/>
      <c r="I67" s="6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 x14ac:dyDescent="0.2">
      <c r="A68" s="155" t="s">
        <v>227</v>
      </c>
      <c r="B68" s="187" t="s">
        <v>228</v>
      </c>
      <c r="C68" s="29">
        <f>SUM('Year 0'!$F$69:$Q$69)</f>
        <v>0</v>
      </c>
      <c r="D68" s="29">
        <f>SUM('Seed case montlhy budget'!$H$69:$S$69)</f>
        <v>60554.770032988366</v>
      </c>
      <c r="E68" s="29">
        <f>SUM('Seed case montlhy budget'!$T$69:$AE$69)</f>
        <v>107338.75939456731</v>
      </c>
      <c r="F68" s="29">
        <f>SUM('Seed case montlhy budget'!$AF$69:$AQ$69)</f>
        <v>154884.73190999238</v>
      </c>
      <c r="G68" s="29">
        <f>SUM('Seed case montlhy budget'!$AR$69:$BC$69)</f>
        <v>194260.16056274518</v>
      </c>
      <c r="H68" s="168">
        <f>SUM('Seed case montlhy budget'!$BD$69:$BO$69)</f>
        <v>299044.1668056646</v>
      </c>
      <c r="I68" s="10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 x14ac:dyDescent="0.2">
      <c r="A69" s="159"/>
      <c r="B69" s="184"/>
      <c r="C69" s="145"/>
      <c r="D69" s="146"/>
      <c r="E69" s="146"/>
      <c r="F69" s="146"/>
      <c r="G69" s="146"/>
      <c r="H69" s="180"/>
      <c r="I69" s="10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3.5" thickBot="1" x14ac:dyDescent="0.25">
      <c r="A70" s="161" t="s">
        <v>19</v>
      </c>
      <c r="B70" s="192"/>
      <c r="C70" s="193">
        <f>C68+C66+C58+C46</f>
        <v>98676</v>
      </c>
      <c r="D70" s="193">
        <f t="shared" ref="D70:H70" si="11">D68+D66+D58+D46</f>
        <v>978102.47036287189</v>
      </c>
      <c r="E70" s="193">
        <f t="shared" si="11"/>
        <v>1898086.3533402407</v>
      </c>
      <c r="F70" s="193">
        <f t="shared" si="11"/>
        <v>3596672.3510099165</v>
      </c>
      <c r="G70" s="193">
        <f t="shared" si="11"/>
        <v>4836017.5601901971</v>
      </c>
      <c r="H70" s="193">
        <f t="shared" si="11"/>
        <v>6733216.3026823103</v>
      </c>
      <c r="I70" s="10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3.5" thickTop="1" x14ac:dyDescent="0.2">
      <c r="A71" s="166"/>
      <c r="B71" s="159"/>
      <c r="C71" s="10"/>
      <c r="D71" s="10"/>
      <c r="E71" s="10"/>
      <c r="F71" s="10"/>
      <c r="G71" s="10"/>
      <c r="H71" s="168"/>
      <c r="I71" s="10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 x14ac:dyDescent="0.2">
      <c r="A72" s="155" t="s">
        <v>20</v>
      </c>
      <c r="B72" s="187"/>
      <c r="C72" s="194">
        <f>C70</f>
        <v>98676</v>
      </c>
      <c r="D72" s="195">
        <f t="shared" ref="D72:H72" si="12">D70+C72</f>
        <v>1076778.4703628719</v>
      </c>
      <c r="E72" s="195">
        <f t="shared" si="12"/>
        <v>2974864.8237031125</v>
      </c>
      <c r="F72" s="195">
        <f t="shared" si="12"/>
        <v>6571537.1747130286</v>
      </c>
      <c r="G72" s="195">
        <f t="shared" si="12"/>
        <v>11407554.734903226</v>
      </c>
      <c r="H72" s="196">
        <f t="shared" si="12"/>
        <v>18140771.037585534</v>
      </c>
      <c r="I72" s="10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3.5" thickBot="1" x14ac:dyDescent="0.25">
      <c r="A73" s="159"/>
      <c r="B73" s="159"/>
      <c r="C73" s="6"/>
      <c r="D73" s="6"/>
      <c r="E73" s="6"/>
      <c r="F73" s="6"/>
      <c r="G73" s="6"/>
      <c r="H73" s="160"/>
      <c r="I73" s="6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3.5" thickBot="1" x14ac:dyDescent="0.25">
      <c r="A74" s="197" t="s">
        <v>21</v>
      </c>
      <c r="B74" s="198"/>
      <c r="C74" s="199">
        <f t="shared" ref="C74:H74" si="13">C7-C70</f>
        <v>-23676</v>
      </c>
      <c r="D74" s="199">
        <f t="shared" si="13"/>
        <v>-465608.03698899102</v>
      </c>
      <c r="E74" s="199">
        <f t="shared" si="13"/>
        <v>-131474.630620813</v>
      </c>
      <c r="F74" s="199">
        <f t="shared" si="13"/>
        <v>744882.05748560093</v>
      </c>
      <c r="G74" s="199">
        <f t="shared" si="13"/>
        <v>3785252.6251852214</v>
      </c>
      <c r="H74" s="200">
        <f t="shared" si="13"/>
        <v>8353282.8311420679</v>
      </c>
      <c r="I74" s="6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3.5" thickBot="1" x14ac:dyDescent="0.25">
      <c r="A75" s="112" t="s">
        <v>190</v>
      </c>
      <c r="B75" s="201"/>
      <c r="C75" s="113"/>
      <c r="D75" s="113"/>
      <c r="E75" s="113"/>
      <c r="F75" s="113">
        <f>(F74+SUM(C74:E74))*$D$82</f>
        <v>24824.677975159371</v>
      </c>
      <c r="G75" s="113">
        <f>G74*$D$82</f>
        <v>757050.52503704431</v>
      </c>
      <c r="H75" s="202">
        <f>H74*$D$82</f>
        <v>1670656.5662284137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x14ac:dyDescent="0.2">
      <c r="A76" s="203"/>
      <c r="B76" s="108"/>
      <c r="C76" s="108"/>
      <c r="D76" s="29"/>
      <c r="E76" s="29"/>
      <c r="F76" s="29"/>
      <c r="G76" s="29"/>
      <c r="H76" s="29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x14ac:dyDescent="0.2">
      <c r="A77" s="171" t="s">
        <v>223</v>
      </c>
      <c r="B77" s="12" t="s">
        <v>55</v>
      </c>
      <c r="C77" s="12"/>
      <c r="D77" s="19">
        <v>250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 x14ac:dyDescent="0.2">
      <c r="A78" s="117"/>
      <c r="B78" s="1" t="s">
        <v>121</v>
      </c>
      <c r="D78" s="19">
        <v>1000</v>
      </c>
      <c r="E78" s="12"/>
      <c r="F78" s="12"/>
      <c r="G78" s="6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 x14ac:dyDescent="0.2">
      <c r="A79" s="117"/>
      <c r="B79" s="12" t="s">
        <v>22</v>
      </c>
      <c r="C79" s="12"/>
      <c r="D79" s="23">
        <v>0.1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 x14ac:dyDescent="0.2">
      <c r="A80" s="117"/>
      <c r="B80" s="12" t="s">
        <v>23</v>
      </c>
      <c r="C80" s="12"/>
      <c r="D80" s="23">
        <v>0.03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 x14ac:dyDescent="0.2">
      <c r="A81" s="117"/>
      <c r="B81" s="12" t="s">
        <v>25</v>
      </c>
      <c r="C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 x14ac:dyDescent="0.2">
      <c r="A82" s="117"/>
      <c r="B82" s="12" t="s">
        <v>202</v>
      </c>
      <c r="C82" s="12"/>
      <c r="D82" s="20">
        <v>0.2</v>
      </c>
      <c r="E82" s="12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 x14ac:dyDescent="0.2">
      <c r="A83" s="117"/>
      <c r="B83" s="12" t="s">
        <v>53</v>
      </c>
      <c r="C83" s="12"/>
      <c r="D83" s="31">
        <v>517178168</v>
      </c>
      <c r="E83" s="12"/>
      <c r="F83" s="12"/>
      <c r="G83" s="12"/>
      <c r="H83" s="12"/>
      <c r="I83" s="20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 x14ac:dyDescent="0.2">
      <c r="A84" s="117"/>
      <c r="B84" s="12" t="s">
        <v>24</v>
      </c>
      <c r="C84" s="12"/>
      <c r="D84" s="33">
        <v>0.311</v>
      </c>
      <c r="E84" s="12"/>
      <c r="F84" s="12"/>
      <c r="G84" s="12"/>
      <c r="H84" s="12"/>
      <c r="I84" s="20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 x14ac:dyDescent="0.2">
      <c r="A85" s="117"/>
      <c r="B85" s="12" t="s">
        <v>54</v>
      </c>
      <c r="C85" s="12"/>
      <c r="D85" s="6">
        <v>500000</v>
      </c>
      <c r="E85" s="12"/>
      <c r="F85" s="12"/>
      <c r="G85" s="12"/>
      <c r="H85" s="12"/>
      <c r="I85" s="20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 x14ac:dyDescent="0.2">
      <c r="A86" s="117"/>
      <c r="B86" s="12" t="s">
        <v>59</v>
      </c>
      <c r="C86" s="12"/>
      <c r="D86" s="23">
        <v>0.1</v>
      </c>
      <c r="E86" s="12"/>
      <c r="F86" s="12" t="s">
        <v>62</v>
      </c>
      <c r="G86" s="205">
        <f>365/12</f>
        <v>30.416666666666668</v>
      </c>
      <c r="H86" s="12"/>
      <c r="I86" s="20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 x14ac:dyDescent="0.2">
      <c r="A87" s="117"/>
      <c r="B87" s="206" t="s">
        <v>58</v>
      </c>
      <c r="C87" s="206"/>
      <c r="D87" s="23">
        <v>0.56999999999999995</v>
      </c>
      <c r="E87" s="12"/>
      <c r="F87" s="12"/>
      <c r="G87" s="12"/>
      <c r="H87" s="12"/>
      <c r="I87" s="20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3.5" thickBot="1" x14ac:dyDescent="0.25">
      <c r="A88" s="171" t="s">
        <v>222</v>
      </c>
      <c r="B88" s="12"/>
      <c r="C88" s="12"/>
      <c r="D88" s="33"/>
      <c r="E88" s="12"/>
      <c r="F88" s="12"/>
      <c r="G88" s="12"/>
      <c r="H88" s="12"/>
      <c r="I88" s="20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3.5" thickBot="1" x14ac:dyDescent="0.25">
      <c r="A89" s="207" t="str">
        <f>B3</f>
        <v>income ePIL and eSmPC</v>
      </c>
      <c r="B89" s="208" t="s">
        <v>26</v>
      </c>
      <c r="C89" s="209">
        <f>AVERAGE('Year 0'!$F$87:$Q$87)</f>
        <v>80.75</v>
      </c>
      <c r="D89" s="210">
        <f>AVERAGE('Seed case montlhy budget'!$H$88:$S$88)</f>
        <v>80.75</v>
      </c>
      <c r="E89" s="210">
        <f>AVERAGE('Seed case montlhy budget'!$T$88:$AE$88)</f>
        <v>88.06500000000004</v>
      </c>
      <c r="F89" s="210">
        <f>AVERAGE('Seed case montlhy budget'!$AF$88:$AQ$88)</f>
        <v>90.70695000000002</v>
      </c>
      <c r="G89" s="210">
        <f>AVERAGE('Seed case montlhy budget'!$AR$88:$BC$88)</f>
        <v>98.618611750000014</v>
      </c>
      <c r="H89" s="211">
        <f>AVERAGE('Seed case montlhy budget'!$BD$88:$BO$88)</f>
        <v>106.92333695000002</v>
      </c>
      <c r="I89" s="20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 x14ac:dyDescent="0.2">
      <c r="A90" s="12"/>
      <c r="B90" s="212" t="s">
        <v>74</v>
      </c>
      <c r="C90" s="213">
        <f>'Year 0'!Q89</f>
        <v>0</v>
      </c>
      <c r="D90" s="136">
        <f>'Seed case montlhy budget'!S90</f>
        <v>5400</v>
      </c>
      <c r="E90" s="136">
        <f>'Seed case montlhy budget'!AE90</f>
        <v>18600</v>
      </c>
      <c r="F90" s="136">
        <f>'Seed case montlhy budget'!AQ90</f>
        <v>40200</v>
      </c>
      <c r="G90" s="136">
        <f>'Seed case montlhy budget'!BC90</f>
        <v>69000</v>
      </c>
      <c r="H90" s="214">
        <f>'Seed case montlhy budget'!BO90</f>
        <v>112200</v>
      </c>
      <c r="I90" s="20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3.5" thickBot="1" x14ac:dyDescent="0.25">
      <c r="A91" s="12"/>
      <c r="B91" s="215" t="s">
        <v>27</v>
      </c>
      <c r="C91" s="216">
        <f t="shared" ref="C91:H91" si="14">C90/$D$85</f>
        <v>0</v>
      </c>
      <c r="D91" s="217">
        <f t="shared" si="14"/>
        <v>1.0800000000000001E-2</v>
      </c>
      <c r="E91" s="217">
        <f t="shared" si="14"/>
        <v>3.7199999999999997E-2</v>
      </c>
      <c r="F91" s="217">
        <f t="shared" si="14"/>
        <v>8.0399999999999999E-2</v>
      </c>
      <c r="G91" s="217">
        <f t="shared" si="14"/>
        <v>0.13800000000000001</v>
      </c>
      <c r="H91" s="218">
        <f t="shared" si="14"/>
        <v>0.22439999999999999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3.5" thickBot="1" x14ac:dyDescent="0.25">
      <c r="A92" s="12"/>
      <c r="B92" s="219" t="str">
        <f>B3</f>
        <v>income ePIL and eSmPC</v>
      </c>
      <c r="C92" s="220">
        <f>SUM('Year 0'!F91:Q91)</f>
        <v>0</v>
      </c>
      <c r="D92" s="221">
        <f>SUM('Seed case montlhy budget'!H92:S92)</f>
        <v>436050</v>
      </c>
      <c r="E92" s="221">
        <f>SUM('Seed case montlhy budget'!T92:AE92)</f>
        <v>1598508</v>
      </c>
      <c r="F92" s="221">
        <f>SUM('Seed case montlhy budget'!AF92:AQ92)</f>
        <v>3557778.1199999992</v>
      </c>
      <c r="G92" s="221">
        <f>SUM('Seed case montlhy budget'!AR92:BC92)</f>
        <v>6397994.1384000005</v>
      </c>
      <c r="H92" s="222">
        <f>SUM('Seed case montlhy budget'!BD92:BO92)</f>
        <v>11017082.294640003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3.5" thickBo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3.5" thickBot="1" x14ac:dyDescent="0.25">
      <c r="A94" s="207" t="str">
        <f>B4</f>
        <v>database API licensing (e.g. e-Pharmacy)</v>
      </c>
      <c r="B94" s="223" t="s">
        <v>66</v>
      </c>
      <c r="C94" s="209">
        <f>'Year 0'!C93</f>
        <v>30</v>
      </c>
      <c r="D94" s="210">
        <f>'Seed case montlhy budget'!H94</f>
        <v>30.900000000000002</v>
      </c>
      <c r="E94" s="210">
        <f>'Seed case montlhy budget'!T94</f>
        <v>31.827000000000002</v>
      </c>
      <c r="F94" s="210">
        <f>'Seed case montlhy budget'!AF94</f>
        <v>32.78181</v>
      </c>
      <c r="G94" s="210">
        <f>'Seed case montlhy budget'!AR94</f>
        <v>33.765264299999998</v>
      </c>
      <c r="H94" s="211">
        <f>'Seed case montlhy budget'!BD94</f>
        <v>34.778222229000001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3.5" thickBot="1" x14ac:dyDescent="0.25">
      <c r="A95" s="12"/>
      <c r="B95" s="224" t="s">
        <v>73</v>
      </c>
      <c r="C95" s="213">
        <f>'Year 0'!Q95</f>
        <v>2500</v>
      </c>
      <c r="D95" s="136">
        <f>'Seed case montlhy budget'!S97</f>
        <v>1200</v>
      </c>
      <c r="E95" s="136">
        <f>'Seed case montlhy budget'!AE97</f>
        <v>3600</v>
      </c>
      <c r="F95" s="136">
        <f>'Seed case montlhy budget'!AQ97</f>
        <v>9000</v>
      </c>
      <c r="G95" s="136">
        <f>'Seed case montlhy budget'!BC97</f>
        <v>18600</v>
      </c>
      <c r="H95" s="214">
        <f>'Seed case montlhy budget'!BO97</f>
        <v>33000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3.5" thickBot="1" x14ac:dyDescent="0.25">
      <c r="A96" s="12"/>
      <c r="B96" s="219" t="s">
        <v>67</v>
      </c>
      <c r="C96" s="220">
        <f>SUM('Year 0'!F97:Q97)</f>
        <v>75000</v>
      </c>
      <c r="D96" s="221">
        <f>SUM('Seed case montlhy budget'!H99:S99)</f>
        <v>72080</v>
      </c>
      <c r="E96" s="221">
        <f>SUM('Seed case montlhy budget'!T99:AE99)</f>
        <v>146240</v>
      </c>
      <c r="F96" s="221">
        <f>SUM('Seed case montlhy budget'!AF99:AQ99)</f>
        <v>313100</v>
      </c>
      <c r="G96" s="221">
        <f>SUM('Seed case montlhy budget'!AR99:BC99)</f>
        <v>609740</v>
      </c>
      <c r="H96" s="222">
        <f>SUM('Seed case montlhy budget'!BD99:BO99)</f>
        <v>1054700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3.5" thickBot="1" x14ac:dyDescent="0.25">
      <c r="A97" s="12"/>
      <c r="B97" s="12"/>
      <c r="C97" s="12"/>
      <c r="D97" s="31"/>
      <c r="E97" s="31"/>
      <c r="F97" s="31"/>
      <c r="G97" s="31"/>
      <c r="H97" s="31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3.5" thickBot="1" x14ac:dyDescent="0.25">
      <c r="A98" s="207" t="str">
        <f>B5</f>
        <v>income advertisement</v>
      </c>
      <c r="B98" s="225" t="s">
        <v>28</v>
      </c>
      <c r="C98" s="226">
        <f>'Year 0'!Q102</f>
        <v>1.805789894842189E-4</v>
      </c>
      <c r="D98" s="227">
        <f>'Seed case montlhy budget'!S104</f>
        <v>2.912267858539375E-6</v>
      </c>
      <c r="E98" s="227">
        <f>'Seed case montlhy budget'!AE104</f>
        <v>9.1400604610008915E-6</v>
      </c>
      <c r="F98" s="227">
        <f>'Seed case montlhy budget'!AQ104</f>
        <v>2.8685425120401081E-5</v>
      </c>
      <c r="G98" s="227">
        <f>'Seed case montlhy budget'!BC104</f>
        <v>9.0027152196172424E-5</v>
      </c>
      <c r="H98" s="228">
        <f>'Seed case montlhy budget'!BO104</f>
        <v>2.8254376912784817E-4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 x14ac:dyDescent="0.2">
      <c r="A99" s="12"/>
      <c r="B99" s="229" t="s">
        <v>29</v>
      </c>
      <c r="C99" s="213">
        <f>'Year 0'!Q101</f>
        <v>29044.759908790016</v>
      </c>
      <c r="D99" s="136">
        <f>'Seed case montlhy budget'!S103</f>
        <v>468.4161816552546</v>
      </c>
      <c r="E99" s="136">
        <f>'Seed case montlhy budget'!AE103</f>
        <v>1470.1093543598295</v>
      </c>
      <c r="F99" s="136">
        <f>'Seed case montlhy budget'!AQ103</f>
        <v>4613.8329153538352</v>
      </c>
      <c r="G99" s="136">
        <f>'Seed case montlhy budget'!BC103</f>
        <v>14480.184146995898</v>
      </c>
      <c r="H99" s="214">
        <f>'Seed case montlhy budget'!BO103</f>
        <v>45445.020827077555</v>
      </c>
      <c r="I99" s="12"/>
      <c r="J99" s="6"/>
      <c r="K99" s="6"/>
      <c r="L99" s="31"/>
      <c r="M99" s="31"/>
      <c r="N99" s="31"/>
      <c r="O99" s="31"/>
      <c r="P99" s="31"/>
      <c r="Q99" s="31"/>
      <c r="R99" s="31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 x14ac:dyDescent="0.2">
      <c r="A100" s="12"/>
      <c r="B100" s="229" t="s">
        <v>61</v>
      </c>
      <c r="C100" s="213">
        <f>AVERAGE('Year 0'!$F$103:$Q$103)</f>
        <v>1</v>
      </c>
      <c r="D100" s="136">
        <f>AVERAGE('Seed case montlhy budget'!$H$105:$S$105)</f>
        <v>2</v>
      </c>
      <c r="E100" s="136">
        <f>AVERAGE('Seed case montlhy budget'!$T$105:$AE$105)</f>
        <v>3</v>
      </c>
      <c r="F100" s="136">
        <f>AVERAGE('Seed case montlhy budget'!$AF$105:$AQ$105)</f>
        <v>3</v>
      </c>
      <c r="G100" s="136">
        <f>AVERAGE('Seed case montlhy budget'!$AR$105:$BC$105)</f>
        <v>4.583333333333333</v>
      </c>
      <c r="H100" s="214">
        <f>AVERAGE('Seed case montlhy budget'!$BD$105:$BO$105)</f>
        <v>4</v>
      </c>
      <c r="I100" s="12"/>
      <c r="J100" s="6"/>
      <c r="K100" s="6"/>
      <c r="L100" s="31"/>
      <c r="M100" s="31"/>
      <c r="N100" s="31"/>
      <c r="O100" s="31"/>
      <c r="P100" s="31"/>
      <c r="Q100" s="31"/>
      <c r="R100" s="31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 x14ac:dyDescent="0.2">
      <c r="A101" s="12"/>
      <c r="B101" s="229" t="s">
        <v>30</v>
      </c>
      <c r="C101" s="230">
        <f>SUM('Year 0'!$F$104:$Q$104)</f>
        <v>4396140.2167127812</v>
      </c>
      <c r="D101" s="231">
        <f>SUM('Seed case montlhy budget'!$H$106:$S$106)</f>
        <v>206727.61338958284</v>
      </c>
      <c r="E101" s="231">
        <f>SUM('Seed case montlhy budget'!$T$106:$AE$106)</f>
        <v>1005443.1253116817</v>
      </c>
      <c r="F101" s="231">
        <f>SUM('Seed case montlhy budget'!$AF$106:$AQ$106)</f>
        <v>3155512.5240921173</v>
      </c>
      <c r="G101" s="231">
        <f>SUM('Seed case montlhy budget'!$AR$106:$BC$106)</f>
        <v>15563132.047967173</v>
      </c>
      <c r="H101" s="232">
        <f>SUM('Seed case montlhy budget'!$BD$106:$BO$106)</f>
        <v>41441273.090175904</v>
      </c>
      <c r="I101" s="12"/>
      <c r="J101" s="6"/>
      <c r="K101" s="6"/>
      <c r="L101" s="233"/>
      <c r="M101" s="233"/>
      <c r="N101" s="233"/>
      <c r="O101" s="233"/>
      <c r="P101" s="233"/>
      <c r="Q101" s="233"/>
      <c r="R101" s="233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 x14ac:dyDescent="0.2">
      <c r="A102" s="12"/>
      <c r="B102" s="234" t="s">
        <v>31</v>
      </c>
      <c r="C102" s="235">
        <v>0</v>
      </c>
      <c r="D102" s="236">
        <v>1.1599999999999999E-2</v>
      </c>
      <c r="E102" s="236">
        <v>1.1599999999999999E-2</v>
      </c>
      <c r="F102" s="236">
        <v>1.1599999999999999E-2</v>
      </c>
      <c r="G102" s="236">
        <v>1.1599999999999999E-2</v>
      </c>
      <c r="H102" s="237">
        <v>1.1599999999999999E-2</v>
      </c>
      <c r="I102" s="12"/>
      <c r="J102" s="6"/>
      <c r="K102" s="6"/>
      <c r="L102" s="31"/>
      <c r="M102" s="31"/>
      <c r="N102" s="31"/>
      <c r="O102" s="31"/>
      <c r="P102" s="31"/>
      <c r="Q102" s="31"/>
      <c r="R102" s="31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3.5" thickBot="1" x14ac:dyDescent="0.25">
      <c r="A103" s="12"/>
      <c r="B103" s="234" t="s">
        <v>32</v>
      </c>
      <c r="C103" s="238">
        <v>1.82</v>
      </c>
      <c r="D103" s="239">
        <v>1.82</v>
      </c>
      <c r="E103" s="240">
        <f>D103*(1+$D$80)</f>
        <v>1.8746</v>
      </c>
      <c r="F103" s="240">
        <f>E103*(1+$D$80)</f>
        <v>1.9308380000000001</v>
      </c>
      <c r="G103" s="240">
        <f>F103*(1+$D$80)</f>
        <v>1.9887631400000001</v>
      </c>
      <c r="H103" s="241">
        <f>G103*(1+$D$80)</f>
        <v>2.0484260342000002</v>
      </c>
      <c r="I103" s="12"/>
      <c r="J103" s="6"/>
      <c r="K103" s="6"/>
      <c r="L103" s="31"/>
      <c r="M103" s="31"/>
      <c r="N103" s="31"/>
      <c r="O103" s="31"/>
      <c r="P103" s="31"/>
      <c r="Q103" s="31"/>
      <c r="R103" s="31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3.5" thickBot="1" x14ac:dyDescent="0.25">
      <c r="A104" s="12"/>
      <c r="B104" s="242" t="str">
        <f>B5</f>
        <v>income advertisement</v>
      </c>
      <c r="C104" s="243">
        <f t="shared" ref="C104" si="15">C101*C102*C103</f>
        <v>0</v>
      </c>
      <c r="D104" s="244">
        <f t="shared" ref="D104:H104" si="16">D101*D102*D103</f>
        <v>4364.4333738808728</v>
      </c>
      <c r="E104" s="244">
        <f t="shared" si="16"/>
        <v>21863.722719427627</v>
      </c>
      <c r="F104" s="244">
        <f t="shared" si="16"/>
        <v>70676.288495518515</v>
      </c>
      <c r="G104" s="244">
        <f t="shared" si="16"/>
        <v>359036.04697541794</v>
      </c>
      <c r="H104" s="245">
        <f t="shared" si="16"/>
        <v>984716.83918437536</v>
      </c>
      <c r="I104" s="12"/>
      <c r="J104" s="6"/>
      <c r="K104" s="6"/>
      <c r="L104" s="31"/>
      <c r="M104" s="31"/>
      <c r="N104" s="31"/>
      <c r="O104" s="31"/>
      <c r="P104" s="31"/>
      <c r="Q104" s="31"/>
      <c r="R104" s="31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3.5" thickBot="1" x14ac:dyDescent="0.25">
      <c r="A105" s="12"/>
      <c r="B105" s="12"/>
      <c r="C105" s="12"/>
      <c r="D105" s="6"/>
      <c r="E105" s="6"/>
      <c r="F105" s="6"/>
      <c r="G105" s="6"/>
      <c r="H105" s="6"/>
      <c r="I105" s="12"/>
      <c r="J105" s="6"/>
      <c r="K105" s="6"/>
      <c r="L105" s="31"/>
      <c r="M105" s="31"/>
      <c r="N105" s="31"/>
      <c r="O105" s="31"/>
      <c r="P105" s="31"/>
      <c r="Q105" s="31"/>
      <c r="R105" s="31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 x14ac:dyDescent="0.2">
      <c r="A106" s="246" t="str">
        <f>B6</f>
        <v>income business intelligence</v>
      </c>
      <c r="B106" s="247" t="s">
        <v>33</v>
      </c>
      <c r="C106" s="248">
        <f>SUM('Year 0'!$F$109:$Q$109)</f>
        <v>0</v>
      </c>
      <c r="D106" s="249">
        <f>SUM('Seed case montlhy budget'!$H$111:$S$111)</f>
        <v>0</v>
      </c>
      <c r="E106" s="249">
        <f>SUM('Seed case montlhy budget'!$T$111:$AE$111)</f>
        <v>0</v>
      </c>
      <c r="F106" s="249">
        <f>SUM('Seed case montlhy budget'!$AF$111:$AQ$111)</f>
        <v>300000</v>
      </c>
      <c r="G106" s="249">
        <f>SUM('Seed case montlhy budget'!$AR$111:$BC$111)</f>
        <v>454500</v>
      </c>
      <c r="H106" s="250">
        <f>SUM('Seed case montlhy budget'!$BD$111:$BO$111)</f>
        <v>618000</v>
      </c>
      <c r="I106" s="12"/>
      <c r="J106" s="6"/>
      <c r="K106" s="6"/>
      <c r="L106" s="31"/>
      <c r="M106" s="31"/>
      <c r="N106" s="31"/>
      <c r="O106" s="31"/>
      <c r="P106" s="31"/>
      <c r="Q106" s="31"/>
      <c r="R106" s="31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 x14ac:dyDescent="0.2">
      <c r="A107" s="12"/>
      <c r="B107" s="234" t="s">
        <v>34</v>
      </c>
      <c r="C107" s="251">
        <f>SUM('Year 0'!$F$110:$Q$110)</f>
        <v>0</v>
      </c>
      <c r="D107" s="93">
        <f>SUM('Seed case montlhy budget'!$H$112:$S$112)</f>
        <v>0</v>
      </c>
      <c r="E107" s="93">
        <f>SUM('Seed case montlhy budget'!$T$112:$AE$112)</f>
        <v>0</v>
      </c>
      <c r="F107" s="93">
        <f>SUM('Seed case montlhy budget'!$AF$112:$AQ$112)</f>
        <v>50000</v>
      </c>
      <c r="G107" s="93">
        <f>SUM('Seed case montlhy budget'!$AR$112:$BC$112)</f>
        <v>400000</v>
      </c>
      <c r="H107" s="252">
        <f>SUM('Seed case montlhy budget'!$BD$112:$BO$112)</f>
        <v>706000</v>
      </c>
      <c r="I107" s="12"/>
      <c r="J107" s="6"/>
      <c r="K107" s="6"/>
      <c r="L107" s="31"/>
      <c r="M107" s="31"/>
      <c r="N107" s="31"/>
      <c r="O107" s="31"/>
      <c r="P107" s="31"/>
      <c r="Q107" s="31"/>
      <c r="R107" s="31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3.5" thickBot="1" x14ac:dyDescent="0.25">
      <c r="A108" s="12"/>
      <c r="B108" s="234" t="s">
        <v>35</v>
      </c>
      <c r="C108" s="253">
        <f>SUM('Year 0'!$F$111:$Q$111)</f>
        <v>0</v>
      </c>
      <c r="D108" s="254">
        <f>SUM('Seed case montlhy budget'!$H$113:$S$113)</f>
        <v>0</v>
      </c>
      <c r="E108" s="254">
        <f>SUM('Seed case montlhy budget'!$T$113:$AE$113)</f>
        <v>0</v>
      </c>
      <c r="F108" s="254">
        <f>SUM('Seed case montlhy budget'!$AF$113:$AQ$113)</f>
        <v>50000</v>
      </c>
      <c r="G108" s="254">
        <f>SUM('Seed case montlhy budget'!$AR$113:$BC$113)</f>
        <v>400000</v>
      </c>
      <c r="H108" s="255">
        <f>SUM('Seed case montlhy budget'!$BD$113:$BO$113)</f>
        <v>706000</v>
      </c>
      <c r="I108" s="12"/>
      <c r="J108" s="6"/>
      <c r="K108" s="6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3.5" thickBot="1" x14ac:dyDescent="0.25">
      <c r="A109" s="12"/>
      <c r="B109" s="242" t="str">
        <f>B6</f>
        <v>income business intelligence</v>
      </c>
      <c r="C109" s="243">
        <f t="shared" ref="C109" si="17">SUM(C106:C108)</f>
        <v>0</v>
      </c>
      <c r="D109" s="244">
        <f t="shared" ref="D109:H109" si="18">SUM(D106:D108)</f>
        <v>0</v>
      </c>
      <c r="E109" s="244">
        <f t="shared" si="18"/>
        <v>0</v>
      </c>
      <c r="F109" s="244">
        <f t="shared" si="18"/>
        <v>400000</v>
      </c>
      <c r="G109" s="244">
        <f t="shared" si="18"/>
        <v>1254500</v>
      </c>
      <c r="H109" s="245">
        <f t="shared" si="18"/>
        <v>2030000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3.5" thickBot="1" x14ac:dyDescent="0.25">
      <c r="A110" s="12"/>
      <c r="B110" s="12"/>
      <c r="C110" s="12"/>
      <c r="D110" s="6"/>
      <c r="E110" s="6"/>
      <c r="F110" s="6"/>
      <c r="G110" s="6"/>
      <c r="H110" s="6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3.5" thickBot="1" x14ac:dyDescent="0.25">
      <c r="A111" s="256" t="str">
        <f>B60</f>
        <v>Cloud computing cost (Microsoft Azure)</v>
      </c>
      <c r="B111" s="247" t="s">
        <v>36</v>
      </c>
      <c r="C111" s="248">
        <v>2</v>
      </c>
      <c r="D111" s="249">
        <v>5</v>
      </c>
      <c r="E111" s="249">
        <v>10</v>
      </c>
      <c r="F111" s="249">
        <v>15</v>
      </c>
      <c r="G111" s="249">
        <v>15</v>
      </c>
      <c r="H111" s="250">
        <v>20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 x14ac:dyDescent="0.2">
      <c r="A112" s="12"/>
      <c r="B112" s="234" t="s">
        <v>37</v>
      </c>
      <c r="C112" s="251">
        <f t="shared" ref="C112" si="19">C101*C111</f>
        <v>8792280.4334255625</v>
      </c>
      <c r="D112" s="93">
        <f t="shared" ref="D112:H112" si="20">D101*D111</f>
        <v>1033638.0669479142</v>
      </c>
      <c r="E112" s="93">
        <f t="shared" si="20"/>
        <v>10054431.253116816</v>
      </c>
      <c r="F112" s="93">
        <f t="shared" si="20"/>
        <v>47332687.861381762</v>
      </c>
      <c r="G112" s="93">
        <f t="shared" si="20"/>
        <v>233446980.7195076</v>
      </c>
      <c r="H112" s="252">
        <f t="shared" si="20"/>
        <v>828825461.80351806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 x14ac:dyDescent="0.2">
      <c r="A113" s="12"/>
      <c r="B113" s="234" t="s">
        <v>38</v>
      </c>
      <c r="C113" s="251">
        <f t="shared" ref="C113" si="21">C112/(86400*365)</f>
        <v>0.27880138360684814</v>
      </c>
      <c r="D113" s="93">
        <f t="shared" ref="D113:H113" si="22">D112/(86400*365)</f>
        <v>3.2776448089418896E-2</v>
      </c>
      <c r="E113" s="93">
        <f t="shared" si="22"/>
        <v>0.31882392355139577</v>
      </c>
      <c r="F113" s="93">
        <f t="shared" si="22"/>
        <v>1.5009096861168747</v>
      </c>
      <c r="G113" s="93">
        <f t="shared" si="22"/>
        <v>7.4025551978534878</v>
      </c>
      <c r="H113" s="252">
        <f t="shared" si="22"/>
        <v>26.281882984637178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 x14ac:dyDescent="0.2">
      <c r="A114" s="12"/>
      <c r="B114" s="234" t="s">
        <v>39</v>
      </c>
      <c r="C114" s="251">
        <f t="shared" ref="C114:E114" si="23">C113*(588/125)</f>
        <v>1.3114817084866135</v>
      </c>
      <c r="D114" s="93">
        <f t="shared" si="23"/>
        <v>0.15418041181262648</v>
      </c>
      <c r="E114" s="93">
        <f t="shared" si="23"/>
        <v>1.4997477363857656</v>
      </c>
      <c r="F114" s="93">
        <f t="shared" ref="F114:H114" si="24">F113*(588/125)</f>
        <v>7.060279163493778</v>
      </c>
      <c r="G114" s="93">
        <f t="shared" si="24"/>
        <v>34.821619650702807</v>
      </c>
      <c r="H114" s="252">
        <f t="shared" si="24"/>
        <v>123.62997755973328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 x14ac:dyDescent="0.2">
      <c r="A115" s="12"/>
      <c r="B115" s="234" t="s">
        <v>40</v>
      </c>
      <c r="C115" s="251">
        <v>367</v>
      </c>
      <c r="D115" s="93">
        <v>367</v>
      </c>
      <c r="E115" s="93">
        <v>367</v>
      </c>
      <c r="F115" s="93">
        <v>367</v>
      </c>
      <c r="G115" s="93">
        <v>367</v>
      </c>
      <c r="H115" s="252">
        <v>367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 x14ac:dyDescent="0.2">
      <c r="A116" s="12"/>
      <c r="B116" s="257" t="s">
        <v>41</v>
      </c>
      <c r="C116" s="258">
        <f t="shared" ref="C116" si="25">(C114*2+C115*2)*12</f>
        <v>8839.4755610036791</v>
      </c>
      <c r="D116" s="259">
        <f t="shared" ref="D116:H116" si="26">(D114*2+D115*2)*12</f>
        <v>8811.7003298835025</v>
      </c>
      <c r="E116" s="259">
        <f t="shared" si="26"/>
        <v>8843.9939456732573</v>
      </c>
      <c r="F116" s="259">
        <f t="shared" si="26"/>
        <v>8977.4466999238502</v>
      </c>
      <c r="G116" s="259">
        <f t="shared" si="26"/>
        <v>9643.7188716168675</v>
      </c>
      <c r="H116" s="260">
        <f t="shared" si="26"/>
        <v>11775.119461433598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 x14ac:dyDescent="0.2">
      <c r="A117" s="12"/>
      <c r="B117" s="234" t="s">
        <v>42</v>
      </c>
      <c r="C117" s="251">
        <v>376</v>
      </c>
      <c r="D117" s="93">
        <v>376</v>
      </c>
      <c r="E117" s="93">
        <v>376</v>
      </c>
      <c r="F117" s="93">
        <v>753</v>
      </c>
      <c r="G117" s="93">
        <v>753</v>
      </c>
      <c r="H117" s="252">
        <v>1506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 x14ac:dyDescent="0.2">
      <c r="A118" s="12"/>
      <c r="B118" s="234" t="s">
        <v>43</v>
      </c>
      <c r="C118" s="251">
        <v>188</v>
      </c>
      <c r="D118" s="93">
        <v>188</v>
      </c>
      <c r="E118" s="93">
        <v>188</v>
      </c>
      <c r="F118" s="93">
        <v>188</v>
      </c>
      <c r="G118" s="93">
        <v>188</v>
      </c>
      <c r="H118" s="252">
        <v>188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3.5" thickBot="1" x14ac:dyDescent="0.25">
      <c r="A119" s="12"/>
      <c r="B119" s="261" t="s">
        <v>44</v>
      </c>
      <c r="C119" s="262">
        <f t="shared" ref="C119" si="27">(C117*2+C118*2)*12</f>
        <v>13536</v>
      </c>
      <c r="D119" s="263">
        <f t="shared" ref="D119:H119" si="28">(D117*2+D118*2)*12</f>
        <v>13536</v>
      </c>
      <c r="E119" s="263">
        <f t="shared" si="28"/>
        <v>13536</v>
      </c>
      <c r="F119" s="263">
        <f t="shared" si="28"/>
        <v>22584</v>
      </c>
      <c r="G119" s="263">
        <f t="shared" si="28"/>
        <v>22584</v>
      </c>
      <c r="H119" s="264">
        <f t="shared" si="28"/>
        <v>40656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3.5" thickBot="1" x14ac:dyDescent="0.25">
      <c r="A120" s="12"/>
      <c r="B120" s="265" t="s">
        <v>45</v>
      </c>
      <c r="C120" s="266" t="s">
        <v>107</v>
      </c>
      <c r="D120" s="266">
        <f t="shared" ref="D120:H120" si="29">D119+D116</f>
        <v>22347.700329883504</v>
      </c>
      <c r="E120" s="266">
        <f t="shared" si="29"/>
        <v>22379.993945673257</v>
      </c>
      <c r="F120" s="266">
        <f t="shared" si="29"/>
        <v>31561.44669992385</v>
      </c>
      <c r="G120" s="266">
        <f t="shared" si="29"/>
        <v>32227.718871616868</v>
      </c>
      <c r="H120" s="267">
        <f t="shared" si="29"/>
        <v>52431.119461433598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 x14ac:dyDescent="0.2">
      <c r="A121" s="12"/>
      <c r="B121" s="12"/>
      <c r="C121" s="12"/>
      <c r="D121" s="12"/>
      <c r="E121" s="204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 x14ac:dyDescent="0.2">
      <c r="A123" s="12"/>
      <c r="B123" s="12"/>
      <c r="C123" s="12"/>
      <c r="D123" s="23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 x14ac:dyDescent="0.2">
      <c r="A124" s="12"/>
      <c r="B124" s="12"/>
      <c r="C124" s="12"/>
      <c r="D124" s="268"/>
      <c r="E124" s="268"/>
      <c r="F124" s="268"/>
      <c r="G124" s="268"/>
      <c r="H124" s="268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2.75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2.75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2.75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2.75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2.75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2.75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2.75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2.75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2.75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2.75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2.75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2.75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2.75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2.75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2.75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2.75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2.75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2.75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2.75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2.75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2.75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2.75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2.75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2.75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2.75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2.75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2.75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2.75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2.75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2.75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2.75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2.75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2.75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2.75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2.75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2.75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2.75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2.75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2.75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2.75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2.75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2.75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2.75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2.75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2.75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2.75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2.75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2.75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2.75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2.75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2.75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2.75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2.75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2.75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2.75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2.75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2.75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2.75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2.75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2.75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2.75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2.75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2.75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2.75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2.75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2.75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2.75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2.75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2.75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2.75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2.75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2.75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2.75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2.75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2.75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2.75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2.75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2.75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2.75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2.75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2.75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2.75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2.75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2.75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2.75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2.75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2.75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2.75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2.75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2.75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2.75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2.75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2.75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2.75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2.75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2.75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2.75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2.75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2.75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2.75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2.75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2.75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2.75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2.75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2.75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2.75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2.75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2.75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2.75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2.75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2.75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2.75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2.75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2.75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2.75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2.75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2.75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2.75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2.75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2.75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2.75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2.75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2.75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2.75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2.75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2.75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2.75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2.75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2.75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2.75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2.75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2.75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2.75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2.75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2.75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2.75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2.75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2.75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2.75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2.75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2.75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2.75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2.75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2.75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2.75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2.75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2.75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2.75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2.75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2.75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2.75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2.75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2.75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2.75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2.75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2.75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2.75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2.75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2.75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2.75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2.75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2.75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2.75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2.75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2.75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2.75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2.75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2.75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2.75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2.75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2.75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2.75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2.75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2.75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2.75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2.75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2.75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2.75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2.75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2.75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2.75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2.75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2.75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2.75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2.75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2.75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2.75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2.75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2.75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2.75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2.75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2.75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2.75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2.75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2.75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2.75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2.75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2.75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2.75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2.75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2.75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2.75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2.75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2.75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2.75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2.75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2.75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2.75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2.75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2.75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2.75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2.75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2.75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2.75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2.75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2.75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2.75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2.75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2.75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2.75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ht="12.75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2.75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2.75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2.75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2.75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2.75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2.75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2.75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2.75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2.75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2.75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2.75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2.75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2.75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2.75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2.75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2.75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2.75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2.75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2.75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2.75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2.75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2.75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2.75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2.75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2.75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2.75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2.75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2.75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2.75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2.75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2.75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2.75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2.75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2.75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2.75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2.75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2.75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2.75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2.75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2.75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2.75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2.75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2.75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2.75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2.75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2.75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2.75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2.75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2.75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2.75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2.75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2.75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2.75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2.75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2.75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2.75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ht="12.75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ht="12.75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2.75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ht="12.75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2.75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ht="12.75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2.75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ht="12.75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ht="12.75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2.75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2.75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2.75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2.75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2.75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2.75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2.75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2.75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2.75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2.75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2.75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2.75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2.75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2.75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2.75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2.75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2.75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2.75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2.75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2.75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2.75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2.75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2.75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2.75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2.75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2.75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2.75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2.75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2.75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2.75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2.75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2.75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2.75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2.75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2.75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2.75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2.75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2.75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2.75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2.75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2.75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2.75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2.75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2.75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2.75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2.75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2.75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2.75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2.75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2.75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2.75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ht="12.75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ht="12.75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2.75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ht="12.75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ht="12.75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ht="12.75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ht="12.75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ht="12.75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2.75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ht="12.75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ht="12.75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ht="12.75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ht="12.75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ht="12.75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2.75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12.75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2.75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12.75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ht="12.75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2.75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12.75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12.75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12.75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2.75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ht="12.75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ht="12.75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12.75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2.75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12.75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12.75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ht="12.75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ht="12.75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12.75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12.75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2.75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12.75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2.75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ht="12.75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12.75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12.75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12.75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12.75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ht="12.75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12.75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12.75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12.75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2.75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2.75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ht="12.75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2.75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2.75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12.75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12.75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12.75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2.75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ht="12.75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2.75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12.75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2.75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12.75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ht="12.75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ht="12.75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2.75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12.75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2.75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12.75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ht="12.75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1:27" ht="12.75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12.75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12.75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2.75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12.75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2.75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ht="12.75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12.75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12.75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2.75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12.75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ht="12.75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ht="12.75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12.75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12.75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12.75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12.75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ht="12.75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ht="12.75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12.75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12.75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12.75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12.75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ht="12.75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ht="12.75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12.75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12.75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12.75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12.75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ht="12.75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ht="12.75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12.75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12.75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12.75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12.75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ht="12.75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ht="12.75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12.75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12.75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ht="12.75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ht="12.75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ht="12.75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ht="12.75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ht="12.75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ht="12.75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ht="12.75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ht="12.75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ht="12.75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ht="12.75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ht="12.75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ht="12.75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ht="12.75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 ht="12.75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ht="12.75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 ht="12.75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ht="12.75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1:27" ht="12.75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ht="12.75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1:27" ht="12.75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ht="12.75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ht="12.75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ht="12.75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ht="12.75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ht="12.75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 ht="12.75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ht="12.75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1:27" ht="12.75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ht="12.75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1:27" ht="12.75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ht="12.75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1:27" ht="12.75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ht="12.75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ht="12.75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ht="12.75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1:27" ht="12.75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ht="12.75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 ht="12.75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ht="12.75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 ht="12.75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ht="12.75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1:27" ht="12.75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ht="12.75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 ht="12.75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ht="12.75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ht="12.75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ht="12.75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 ht="12.75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ht="12.75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1:27" ht="12.75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ht="12.75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 ht="12.75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ht="12.75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 ht="12.75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ht="12.75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 ht="12.75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ht="12.75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ht="12.75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ht="12.75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ht="12.75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ht="12.75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ht="12.75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ht="12.75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1:27" ht="12.75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ht="12.75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ht="12.75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ht="12.75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1:27" ht="12.75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ht="12.75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ht="12.75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ht="12.75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1:27" ht="12.75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ht="12.75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ht="12.75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ht="12.75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ht="12.75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ht="12.75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ht="12.75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ht="12.75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ht="12.75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ht="12.75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 ht="12.75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ht="12.75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ht="12.75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ht="12.75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ht="12.75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ht="12.75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ht="12.75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ht="12.75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ht="12.75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ht="12.75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ht="12.75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ht="12.75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ht="12.75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ht="12.75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 ht="12.75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ht="12.75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ht="12.75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ht="12.75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ht="12.75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ht="12.75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ht="12.75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ht="12.75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1:27" ht="12.75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ht="12.75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ht="12.75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ht="12.75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ht="12.75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ht="12.75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ht="12.75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ht="12.75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ht="12.75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ht="12.75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ht="12.75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ht="12.75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ht="12.75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ht="12.75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ht="12.75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ht="12.75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ht="12.75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ht="12.75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 ht="12.75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ht="12.75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1:27" ht="12.75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ht="12.75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27" ht="12.75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ht="12.75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ht="12.75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ht="12.75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ht="12.75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ht="12.75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ht="12.75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ht="12.75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 ht="12.75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ht="12.75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ht="12.75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ht="12.75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 ht="12.75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ht="12.75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ht="12.75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ht="12.75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ht="12.75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ht="12.75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ht="12.75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ht="12.75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 ht="12.75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ht="12.75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ht="12.75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ht="12.75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 ht="12.75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ht="12.75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 ht="12.75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ht="12.75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1:27" ht="12.75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ht="12.75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1:27" ht="12.75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ht="12.75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1:27" ht="12.75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ht="12.75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1:27" ht="12.75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ht="12.75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ht="12.75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ht="12.75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ht="12.75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ht="12.75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ht="12.75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ht="12.75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ht="12.75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ht="12.75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1:27" ht="12.75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ht="12.75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ht="12.75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ht="12.75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ht="12.75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ht="12.75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 ht="12.75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ht="12.75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ht="12.75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ht="12.75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1:27" ht="12.75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ht="12.75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ht="12.75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ht="12.75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ht="12.75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ht="12.75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 ht="12.75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ht="12.75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ht="12.75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ht="12.75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ht="12.75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ht="12.75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 ht="12.75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ht="12.75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1:27" ht="12.75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ht="12.75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ht="12.75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ht="12.75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 ht="12.75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ht="12.75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 ht="12.75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ht="12.75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ht="12.75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ht="12.75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ht="12.75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ht="12.75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spans="1:27" ht="12.75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ht="12.75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 ht="12.75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ht="12.75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ht="12.75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ht="12.75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 ht="12.75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ht="12.75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 ht="12.75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ht="12.75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ht="12.75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ht="12.75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ht="12.75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ht="12.75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ht="12.75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ht="12.75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ht="12.75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ht="12.75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 ht="12.75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ht="12.75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spans="1:27" ht="12.75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ht="12.75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 ht="12.75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ht="12.75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ht="12.75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ht="12.75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ht="12.75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ht="12.75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ht="12.75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ht="12.75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spans="1:27" ht="12.75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ht="12.75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ht="12.75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ht="12.75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ht="12.75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ht="12.75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 ht="12.75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ht="12.75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ht="12.75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ht="12.75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ht="12.75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ht="12.75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ht="12.75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ht="12.75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ht="12.75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ht="12.75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spans="1:27" ht="12.75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ht="12.75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ht="12.75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ht="12.75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ht="12.75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ht="12.75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spans="1:27" ht="12.75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ht="12.75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ht="12.75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ht="12.75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 ht="12.75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ht="12.75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ht="12.75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ht="12.75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ht="12.75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ht="12.75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ht="12.75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ht="12.75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ht="12.75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ht="12.75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ht="12.75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ht="12.75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ht="12.75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ht="12.75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ht="12.75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ht="12.75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 ht="12.75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ht="12.75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 ht="12.75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ht="12.75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 ht="12.75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ht="12.75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ht="12.75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ht="12.75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ht="12.75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ht="12.75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ht="12.75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ht="12.75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ht="12.75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ht="12.75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ht="12.75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ht="12.75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spans="1:27" ht="12.75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ht="12.75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 ht="12.75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ht="12.75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spans="1:27" ht="12.75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ht="12.75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 ht="12.75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ht="12.75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2.75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2.75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2.75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2.75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2.75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2.75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2.75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2.75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2.75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2.75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2.75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2.75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2.75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2.75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2.75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2.75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2.75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2.75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2.75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2.75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2.75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2.75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2.75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2.75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2.75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2.75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2.75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2.75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2.75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2.75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2.75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2.75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2.75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2.75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2.75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2.75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2.75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ht="12.75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spans="1:27" ht="12.75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ht="12.75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spans="1:27" ht="12.75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ht="12.75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 ht="12.75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ht="12.75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 ht="12.75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ht="12.75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spans="1:27" ht="12.75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ht="12.75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spans="1:27" ht="12.75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ht="12.75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spans="1:27" ht="12.75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ht="12.75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spans="1:27" ht="12.75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ht="12.75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spans="1:27" ht="12.75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ht="12.75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spans="1:27" ht="12.75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ht="12.75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spans="1:27" ht="12.75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ht="12.75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spans="1:27" ht="12.75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ht="12.75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spans="1:27" ht="12.75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ht="12.75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spans="1:27" ht="12.75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ht="12.75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spans="1:27" ht="12.75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ht="12.75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spans="1:27" ht="12.75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ht="12.75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spans="1:27" ht="12.75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ht="12.75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spans="1:27" ht="12.75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ht="12.75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spans="1:27" ht="12.75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ht="12.75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 ht="12.75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ht="12.75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spans="1:27" ht="12.75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ht="12.75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 ht="12.75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ht="12.75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spans="1:27" ht="12.75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ht="12.75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 ht="12.75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ht="12.75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 ht="12.75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ht="12.75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spans="1:27" ht="12.75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ht="12.75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 ht="12.75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ht="12.75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spans="1:27" ht="12.75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ht="12.75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 ht="12.75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ht="12.75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 ht="12.75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ht="12.75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 ht="12.75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ht="12.75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 ht="12.75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ht="12.75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spans="1:27" ht="12.75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ht="12.75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spans="1:27" ht="12.75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ht="12.75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 ht="12.75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ht="12.75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 ht="12.75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ht="12.75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spans="1:27" ht="12.75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ht="12.75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 ht="12.75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ht="12.75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spans="1:27" ht="12.75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ht="12.75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spans="1:27" ht="12.75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ht="12.75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spans="1:27" ht="12.75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ht="12.75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spans="1:27" ht="12.75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ht="12.75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spans="1:27" ht="12.75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ht="12.75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spans="1:27" ht="12.75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ht="12.75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spans="1:27" ht="12.75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ht="12.75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spans="1:27" ht="12.75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ht="12.75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spans="1:27" ht="12.75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spans="1:27" ht="12.75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 spans="1:27" ht="12.75" x14ac:dyDescent="0.2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 spans="1:27" ht="12.75" x14ac:dyDescent="0.2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</row>
    <row r="1003" spans="1:27" ht="12.75" x14ac:dyDescent="0.2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</row>
    <row r="1004" spans="1:27" ht="12.75" x14ac:dyDescent="0.2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</row>
    <row r="1005" spans="1:27" ht="12.75" x14ac:dyDescent="0.2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</row>
    <row r="1006" spans="1:27" ht="12.75" x14ac:dyDescent="0.2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</row>
    <row r="1007" spans="1:27" ht="12.75" x14ac:dyDescent="0.2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</row>
    <row r="1008" spans="1:27" ht="12.75" x14ac:dyDescent="0.2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</row>
    <row r="1009" spans="1:27" ht="12.75" x14ac:dyDescent="0.2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</row>
    <row r="1010" spans="1:27" ht="12.75" x14ac:dyDescent="0.2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</row>
    <row r="1011" spans="1:27" ht="12.75" x14ac:dyDescent="0.2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</row>
    <row r="1012" spans="1:27" ht="12.75" x14ac:dyDescent="0.2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</row>
    <row r="1013" spans="1:27" ht="12.75" x14ac:dyDescent="0.2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</row>
    <row r="1014" spans="1:27" ht="12.75" x14ac:dyDescent="0.2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</row>
    <row r="1015" spans="1:27" ht="12.75" x14ac:dyDescent="0.2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</row>
    <row r="1016" spans="1:27" ht="12.75" x14ac:dyDescent="0.2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</row>
    <row r="1017" spans="1:27" ht="12.75" x14ac:dyDescent="0.2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</row>
    <row r="1018" spans="1:27" ht="12.75" x14ac:dyDescent="0.2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</row>
    <row r="1019" spans="1:27" ht="12.75" x14ac:dyDescent="0.2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</row>
    <row r="1020" spans="1:27" ht="12.75" x14ac:dyDescent="0.2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</row>
    <row r="1021" spans="1:27" ht="12.75" x14ac:dyDescent="0.2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</row>
    <row r="1022" spans="1:27" ht="12.75" x14ac:dyDescent="0.2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</row>
    <row r="1023" spans="1:27" ht="12.75" x14ac:dyDescent="0.2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</row>
    <row r="1024" spans="1:27" ht="12.75" x14ac:dyDescent="0.2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</row>
    <row r="1025" spans="1:27" ht="12.75" x14ac:dyDescent="0.2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</row>
    <row r="1026" spans="1:27" ht="12.75" x14ac:dyDescent="0.2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</row>
    <row r="1027" spans="1:27" ht="12.75" x14ac:dyDescent="0.2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</row>
    <row r="1028" spans="1:27" ht="15" customHeight="1" x14ac:dyDescent="0.2">
      <c r="A1028" s="12"/>
      <c r="B1028" s="12"/>
      <c r="C1028" s="12"/>
      <c r="D1028" s="12"/>
      <c r="E1028" s="12"/>
      <c r="F1028" s="12"/>
      <c r="G1028" s="12"/>
      <c r="H1028" s="12"/>
    </row>
    <row r="1029" spans="1:27" ht="15" customHeight="1" x14ac:dyDescent="0.2">
      <c r="A1029" s="12"/>
      <c r="B1029" s="12"/>
      <c r="C1029" s="12"/>
      <c r="D1029" s="12"/>
      <c r="E1029" s="12"/>
      <c r="F1029" s="12"/>
      <c r="G1029" s="12"/>
      <c r="H1029" s="12"/>
    </row>
    <row r="1030" spans="1:27" ht="15" customHeight="1" x14ac:dyDescent="0.2">
      <c r="A1030" s="12"/>
      <c r="B1030" s="12"/>
      <c r="C1030" s="12"/>
      <c r="D1030" s="12"/>
      <c r="E1030" s="12"/>
      <c r="F1030" s="12"/>
      <c r="G1030" s="12"/>
      <c r="H1030" s="12"/>
    </row>
    <row r="1031" spans="1:27" ht="15" customHeight="1" x14ac:dyDescent="0.2">
      <c r="A1031" s="12"/>
      <c r="B1031" s="12"/>
      <c r="C1031" s="12"/>
      <c r="D1031" s="12"/>
      <c r="E1031" s="12"/>
      <c r="F1031" s="12"/>
      <c r="G1031" s="12"/>
      <c r="H1031" s="12"/>
    </row>
    <row r="1032" spans="1:27" ht="15" customHeight="1" x14ac:dyDescent="0.2">
      <c r="A1032" s="12"/>
      <c r="B1032" s="12"/>
      <c r="C1032" s="12"/>
      <c r="D1032" s="12"/>
      <c r="E1032" s="12"/>
      <c r="F1032" s="12"/>
      <c r="G1032" s="12"/>
      <c r="H1032" s="12"/>
    </row>
    <row r="1033" spans="1:27" ht="15" customHeight="1" x14ac:dyDescent="0.2">
      <c r="A1033" s="12"/>
      <c r="B1033" s="12"/>
      <c r="C1033" s="12"/>
      <c r="D1033" s="12"/>
      <c r="E1033" s="12"/>
      <c r="F1033" s="12"/>
      <c r="G1033" s="12"/>
      <c r="H1033" s="12"/>
    </row>
    <row r="1034" spans="1:27" ht="15" customHeight="1" x14ac:dyDescent="0.2">
      <c r="A1034" s="12"/>
      <c r="B1034" s="12"/>
      <c r="C1034" s="12"/>
      <c r="D1034" s="12"/>
      <c r="E1034" s="12"/>
      <c r="F1034" s="12"/>
      <c r="G1034" s="12"/>
      <c r="H1034" s="12"/>
    </row>
    <row r="1035" spans="1:27" ht="15" customHeight="1" x14ac:dyDescent="0.2">
      <c r="A1035" s="12"/>
      <c r="B1035" s="12"/>
      <c r="C1035" s="12"/>
      <c r="D1035" s="12"/>
      <c r="E1035" s="12"/>
      <c r="F1035" s="12"/>
      <c r="G1035" s="12"/>
      <c r="H1035" s="12"/>
    </row>
    <row r="1036" spans="1:27" ht="15" customHeight="1" x14ac:dyDescent="0.2">
      <c r="A1036" s="12"/>
      <c r="B1036" s="12"/>
      <c r="C1036" s="12"/>
      <c r="D1036" s="12"/>
      <c r="E1036" s="12"/>
      <c r="F1036" s="12"/>
      <c r="G1036" s="12"/>
      <c r="H1036" s="12"/>
    </row>
    <row r="1037" spans="1:27" ht="15" customHeight="1" x14ac:dyDescent="0.2">
      <c r="A1037" s="12"/>
      <c r="B1037" s="12"/>
      <c r="C1037" s="12"/>
      <c r="D1037" s="12"/>
      <c r="E1037" s="12"/>
      <c r="F1037" s="12"/>
      <c r="G1037" s="12"/>
      <c r="H1037" s="12"/>
    </row>
    <row r="1038" spans="1:27" ht="15" customHeight="1" x14ac:dyDescent="0.2">
      <c r="A1038" s="12"/>
      <c r="B1038" s="12"/>
      <c r="C1038" s="12"/>
      <c r="D1038" s="12"/>
      <c r="E1038" s="12"/>
      <c r="F1038" s="12"/>
      <c r="G1038" s="12"/>
      <c r="H1038" s="12"/>
    </row>
    <row r="1039" spans="1:27" ht="15" customHeight="1" x14ac:dyDescent="0.2">
      <c r="A1039" s="12"/>
      <c r="B1039" s="12"/>
      <c r="C1039" s="12"/>
      <c r="D1039" s="12"/>
      <c r="E1039" s="12"/>
      <c r="F1039" s="12"/>
      <c r="G1039" s="12"/>
      <c r="H1039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O1062"/>
  <sheetViews>
    <sheetView zoomScaleNormal="100" workbookViewId="0">
      <pane xSplit="2" ySplit="2" topLeftCell="C43" activePane="bottomRight" state="frozen"/>
      <selection pane="topRight" activeCell="C1" sqref="C1"/>
      <selection pane="bottomLeft" activeCell="A3" sqref="A3"/>
      <selection pane="bottomRight" activeCell="B83" sqref="B83"/>
    </sheetView>
  </sheetViews>
  <sheetFormatPr defaultColWidth="12.5703125" defaultRowHeight="15" customHeight="1" x14ac:dyDescent="0.2"/>
  <cols>
    <col min="1" max="1" width="22.42578125" style="1" customWidth="1"/>
    <col min="2" max="2" width="30.28515625" style="1" customWidth="1"/>
    <col min="3" max="7" width="9.28515625" style="1" customWidth="1"/>
    <col min="8" max="16" width="9.42578125" style="1" bestFit="1" customWidth="1"/>
    <col min="17" max="19" width="9.7109375" style="1" bestFit="1" customWidth="1"/>
    <col min="20" max="34" width="10" style="1" bestFit="1" customWidth="1"/>
    <col min="35" max="52" width="10.5703125" style="1" bestFit="1" customWidth="1"/>
    <col min="53" max="67" width="11.85546875" style="1" bestFit="1" customWidth="1"/>
    <col min="68" max="16384" width="12.5703125" style="1"/>
  </cols>
  <sheetData>
    <row r="1" spans="1:67" ht="15" customHeight="1" thickBot="1" x14ac:dyDescent="0.25">
      <c r="B1" s="1" t="s">
        <v>64</v>
      </c>
      <c r="C1" s="2">
        <v>0</v>
      </c>
      <c r="D1" s="2">
        <v>0</v>
      </c>
      <c r="E1" s="2">
        <v>0</v>
      </c>
      <c r="F1" s="2">
        <v>0</v>
      </c>
      <c r="G1" s="2">
        <v>0</v>
      </c>
      <c r="H1" s="2">
        <v>1</v>
      </c>
      <c r="I1" s="2">
        <v>1</v>
      </c>
      <c r="J1" s="2">
        <v>1</v>
      </c>
      <c r="K1" s="2">
        <v>1</v>
      </c>
      <c r="L1" s="2">
        <v>1</v>
      </c>
      <c r="M1" s="2">
        <v>1</v>
      </c>
      <c r="N1" s="2">
        <v>1</v>
      </c>
      <c r="O1" s="2">
        <v>1</v>
      </c>
      <c r="P1" s="2">
        <v>1</v>
      </c>
      <c r="Q1" s="2">
        <v>1</v>
      </c>
      <c r="R1" s="2">
        <v>1</v>
      </c>
      <c r="S1" s="2">
        <v>1</v>
      </c>
      <c r="T1" s="2">
        <v>2</v>
      </c>
      <c r="U1" s="2">
        <v>2</v>
      </c>
      <c r="V1" s="2">
        <v>2</v>
      </c>
      <c r="W1" s="2">
        <v>2</v>
      </c>
      <c r="X1" s="2">
        <v>2</v>
      </c>
      <c r="Y1" s="2">
        <v>2</v>
      </c>
      <c r="Z1" s="2">
        <v>2</v>
      </c>
      <c r="AA1" s="2">
        <v>2</v>
      </c>
      <c r="AB1" s="2">
        <v>2</v>
      </c>
      <c r="AC1" s="2">
        <v>2</v>
      </c>
      <c r="AD1" s="2">
        <v>2</v>
      </c>
      <c r="AE1" s="2">
        <v>2</v>
      </c>
      <c r="AF1" s="2">
        <v>3</v>
      </c>
      <c r="AG1" s="2">
        <v>3</v>
      </c>
      <c r="AH1" s="2">
        <v>3</v>
      </c>
      <c r="AI1" s="2">
        <v>3</v>
      </c>
      <c r="AJ1" s="2">
        <v>3</v>
      </c>
      <c r="AK1" s="2">
        <v>3</v>
      </c>
      <c r="AL1" s="2">
        <v>3</v>
      </c>
      <c r="AM1" s="2">
        <v>3</v>
      </c>
      <c r="AN1" s="2">
        <v>3</v>
      </c>
      <c r="AO1" s="2">
        <v>3</v>
      </c>
      <c r="AP1" s="2">
        <v>3</v>
      </c>
      <c r="AQ1" s="2">
        <v>3</v>
      </c>
      <c r="AR1" s="3">
        <v>4</v>
      </c>
      <c r="AS1" s="3">
        <v>4</v>
      </c>
      <c r="AT1" s="3">
        <v>4</v>
      </c>
      <c r="AU1" s="3">
        <v>4</v>
      </c>
      <c r="AV1" s="3">
        <v>4</v>
      </c>
      <c r="AW1" s="3">
        <v>4</v>
      </c>
      <c r="AX1" s="3">
        <v>4</v>
      </c>
      <c r="AY1" s="3">
        <v>4</v>
      </c>
      <c r="AZ1" s="3">
        <v>4</v>
      </c>
      <c r="BA1" s="3">
        <v>4</v>
      </c>
      <c r="BB1" s="3">
        <v>4</v>
      </c>
      <c r="BC1" s="3">
        <v>4</v>
      </c>
      <c r="BD1" s="2">
        <v>5</v>
      </c>
      <c r="BE1" s="2">
        <v>5</v>
      </c>
      <c r="BF1" s="2">
        <v>5</v>
      </c>
      <c r="BG1" s="2">
        <v>5</v>
      </c>
      <c r="BH1" s="2">
        <v>5</v>
      </c>
      <c r="BI1" s="2">
        <v>5</v>
      </c>
      <c r="BJ1" s="2">
        <v>5</v>
      </c>
      <c r="BK1" s="2">
        <v>5</v>
      </c>
      <c r="BL1" s="2">
        <v>5</v>
      </c>
      <c r="BM1" s="2">
        <v>5</v>
      </c>
      <c r="BN1" s="2">
        <v>5</v>
      </c>
      <c r="BO1" s="2">
        <v>5</v>
      </c>
    </row>
    <row r="2" spans="1:67" ht="25.5" x14ac:dyDescent="0.2">
      <c r="C2" s="4" t="s">
        <v>196</v>
      </c>
      <c r="D2" s="4">
        <v>43738</v>
      </c>
      <c r="E2" s="4">
        <v>43769</v>
      </c>
      <c r="F2" s="4">
        <v>43799</v>
      </c>
      <c r="G2" s="4">
        <v>43830</v>
      </c>
      <c r="H2" s="4">
        <v>43861</v>
      </c>
      <c r="I2" s="4">
        <v>43890</v>
      </c>
      <c r="J2" s="4">
        <v>43921</v>
      </c>
      <c r="K2" s="4">
        <v>43951</v>
      </c>
      <c r="L2" s="4">
        <v>43982</v>
      </c>
      <c r="M2" s="4">
        <v>44012</v>
      </c>
      <c r="N2" s="4">
        <v>44043</v>
      </c>
      <c r="O2" s="4">
        <v>44074</v>
      </c>
      <c r="P2" s="4">
        <v>44104</v>
      </c>
      <c r="Q2" s="4">
        <v>44135</v>
      </c>
      <c r="R2" s="4">
        <v>44165</v>
      </c>
      <c r="S2" s="4">
        <v>44196</v>
      </c>
      <c r="T2" s="4">
        <v>44227</v>
      </c>
      <c r="U2" s="4">
        <v>44255</v>
      </c>
      <c r="V2" s="4">
        <v>44286</v>
      </c>
      <c r="W2" s="4">
        <v>44316</v>
      </c>
      <c r="X2" s="4">
        <v>44347</v>
      </c>
      <c r="Y2" s="4">
        <v>44377</v>
      </c>
      <c r="Z2" s="4">
        <v>44408</v>
      </c>
      <c r="AA2" s="4">
        <v>44439</v>
      </c>
      <c r="AB2" s="4">
        <v>44469</v>
      </c>
      <c r="AC2" s="4">
        <v>44500</v>
      </c>
      <c r="AD2" s="4">
        <v>44530</v>
      </c>
      <c r="AE2" s="4">
        <v>44561</v>
      </c>
      <c r="AF2" s="4">
        <v>44592</v>
      </c>
      <c r="AG2" s="4">
        <v>44620</v>
      </c>
      <c r="AH2" s="4">
        <v>44651</v>
      </c>
      <c r="AI2" s="4">
        <v>44681</v>
      </c>
      <c r="AJ2" s="4">
        <v>44712</v>
      </c>
      <c r="AK2" s="4">
        <v>44742</v>
      </c>
      <c r="AL2" s="4">
        <v>44773</v>
      </c>
      <c r="AM2" s="4">
        <v>44804</v>
      </c>
      <c r="AN2" s="4">
        <v>44834</v>
      </c>
      <c r="AO2" s="4">
        <v>44865</v>
      </c>
      <c r="AP2" s="4">
        <v>44895</v>
      </c>
      <c r="AQ2" s="4">
        <v>44926</v>
      </c>
      <c r="AR2" s="4">
        <v>44957</v>
      </c>
      <c r="AS2" s="4">
        <v>44985</v>
      </c>
      <c r="AT2" s="4">
        <v>45016</v>
      </c>
      <c r="AU2" s="4">
        <v>45046</v>
      </c>
      <c r="AV2" s="4">
        <v>45077</v>
      </c>
      <c r="AW2" s="4">
        <v>45107</v>
      </c>
      <c r="AX2" s="4">
        <v>45138</v>
      </c>
      <c r="AY2" s="4">
        <v>45169</v>
      </c>
      <c r="AZ2" s="4">
        <v>45199</v>
      </c>
      <c r="BA2" s="4">
        <v>45230</v>
      </c>
      <c r="BB2" s="4">
        <v>45260</v>
      </c>
      <c r="BC2" s="4">
        <v>45291</v>
      </c>
      <c r="BD2" s="4">
        <v>45322</v>
      </c>
      <c r="BE2" s="4">
        <v>45351</v>
      </c>
      <c r="BF2" s="4">
        <v>45382</v>
      </c>
      <c r="BG2" s="4">
        <v>45412</v>
      </c>
      <c r="BH2" s="4">
        <v>45443</v>
      </c>
      <c r="BI2" s="4">
        <v>45473</v>
      </c>
      <c r="BJ2" s="4">
        <v>45504</v>
      </c>
      <c r="BK2" s="4">
        <v>45535</v>
      </c>
      <c r="BL2" s="4">
        <v>45565</v>
      </c>
      <c r="BM2" s="4">
        <v>45596</v>
      </c>
      <c r="BN2" s="4">
        <v>45626</v>
      </c>
      <c r="BO2" s="4">
        <v>45657</v>
      </c>
    </row>
    <row r="3" spans="1:67" ht="12.75" x14ac:dyDescent="0.2">
      <c r="A3" s="2"/>
      <c r="B3" s="2" t="s">
        <v>60</v>
      </c>
      <c r="C3" s="5"/>
      <c r="D3" s="5">
        <v>12</v>
      </c>
      <c r="E3" s="5">
        <v>13</v>
      </c>
      <c r="F3" s="5">
        <v>14</v>
      </c>
      <c r="G3" s="5">
        <v>15</v>
      </c>
      <c r="H3" s="5">
        <v>16</v>
      </c>
      <c r="I3" s="5">
        <v>17</v>
      </c>
      <c r="J3" s="5">
        <v>18</v>
      </c>
      <c r="K3" s="5">
        <v>19</v>
      </c>
      <c r="L3" s="5">
        <v>20</v>
      </c>
      <c r="M3" s="5">
        <v>21</v>
      </c>
      <c r="N3" s="5">
        <v>22</v>
      </c>
      <c r="O3" s="5">
        <v>23</v>
      </c>
      <c r="P3" s="5">
        <v>24</v>
      </c>
      <c r="Q3" s="5">
        <v>25</v>
      </c>
      <c r="R3" s="5">
        <v>26</v>
      </c>
      <c r="S3" s="5">
        <v>27</v>
      </c>
      <c r="T3" s="5">
        <v>28</v>
      </c>
      <c r="U3" s="5">
        <v>29</v>
      </c>
      <c r="V3" s="5">
        <v>30</v>
      </c>
      <c r="W3" s="5">
        <v>31</v>
      </c>
      <c r="X3" s="5">
        <v>32</v>
      </c>
      <c r="Y3" s="5">
        <v>33</v>
      </c>
      <c r="Z3" s="5">
        <v>34</v>
      </c>
      <c r="AA3" s="5">
        <v>35</v>
      </c>
      <c r="AB3" s="5">
        <v>36</v>
      </c>
      <c r="AC3" s="5">
        <v>37</v>
      </c>
      <c r="AD3" s="5">
        <v>38</v>
      </c>
      <c r="AE3" s="5">
        <v>39</v>
      </c>
      <c r="AF3" s="5">
        <v>40</v>
      </c>
      <c r="AG3" s="5">
        <v>41</v>
      </c>
      <c r="AH3" s="5">
        <v>42</v>
      </c>
      <c r="AI3" s="5">
        <v>43</v>
      </c>
      <c r="AJ3" s="5">
        <v>44</v>
      </c>
      <c r="AK3" s="5">
        <v>45</v>
      </c>
      <c r="AL3" s="5">
        <v>46</v>
      </c>
      <c r="AM3" s="5">
        <v>47</v>
      </c>
      <c r="AN3" s="5">
        <v>48</v>
      </c>
      <c r="AO3" s="5">
        <v>49</v>
      </c>
      <c r="AP3" s="5">
        <v>50</v>
      </c>
      <c r="AQ3" s="5">
        <v>51</v>
      </c>
      <c r="AR3" s="5">
        <v>52</v>
      </c>
      <c r="AS3" s="5">
        <v>53</v>
      </c>
      <c r="AT3" s="5">
        <v>54</v>
      </c>
      <c r="AU3" s="5">
        <v>55</v>
      </c>
      <c r="AV3" s="5">
        <v>56</v>
      </c>
      <c r="AW3" s="5">
        <v>57</v>
      </c>
      <c r="AX3" s="5">
        <v>58</v>
      </c>
      <c r="AY3" s="5">
        <v>59</v>
      </c>
      <c r="AZ3" s="5">
        <v>60</v>
      </c>
      <c r="BA3" s="5">
        <v>61</v>
      </c>
      <c r="BB3" s="5">
        <v>62</v>
      </c>
      <c r="BC3" s="5">
        <v>63</v>
      </c>
      <c r="BD3" s="5">
        <v>64</v>
      </c>
      <c r="BE3" s="5">
        <v>65</v>
      </c>
      <c r="BF3" s="5">
        <v>66</v>
      </c>
      <c r="BG3" s="5">
        <v>67</v>
      </c>
      <c r="BH3" s="5">
        <v>68</v>
      </c>
      <c r="BI3" s="5">
        <v>69</v>
      </c>
      <c r="BJ3" s="5">
        <v>70</v>
      </c>
      <c r="BK3" s="5">
        <v>71</v>
      </c>
      <c r="BL3" s="5">
        <v>72</v>
      </c>
      <c r="BM3" s="5">
        <v>73</v>
      </c>
      <c r="BN3" s="5">
        <v>74</v>
      </c>
      <c r="BO3" s="5">
        <v>75</v>
      </c>
    </row>
    <row r="4" spans="1:67" ht="12.75" x14ac:dyDescent="0.2">
      <c r="A4" s="6" t="str">
        <f>Budget!A3</f>
        <v>Income</v>
      </c>
      <c r="B4" s="6" t="str">
        <f>Budget!B3</f>
        <v>income ePIL and eSmPC</v>
      </c>
      <c r="C4" s="6">
        <f t="shared" ref="C4:AH4" si="0">C92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32300</v>
      </c>
      <c r="I4" s="6">
        <f t="shared" si="0"/>
        <v>32300</v>
      </c>
      <c r="J4" s="6">
        <f t="shared" si="0"/>
        <v>32300</v>
      </c>
      <c r="K4" s="6">
        <f t="shared" si="0"/>
        <v>32300</v>
      </c>
      <c r="L4" s="6">
        <f t="shared" si="0"/>
        <v>32300</v>
      </c>
      <c r="M4" s="6">
        <f t="shared" si="0"/>
        <v>32300</v>
      </c>
      <c r="N4" s="6">
        <f t="shared" si="0"/>
        <v>40375</v>
      </c>
      <c r="O4" s="6">
        <f t="shared" si="0"/>
        <v>40375</v>
      </c>
      <c r="P4" s="6">
        <f t="shared" si="0"/>
        <v>40375</v>
      </c>
      <c r="Q4" s="6">
        <f t="shared" si="0"/>
        <v>40375</v>
      </c>
      <c r="R4" s="6">
        <f t="shared" si="0"/>
        <v>40375</v>
      </c>
      <c r="S4" s="6">
        <f t="shared" si="0"/>
        <v>40375</v>
      </c>
      <c r="T4" s="6">
        <f t="shared" si="0"/>
        <v>129171.50000000001</v>
      </c>
      <c r="U4" s="6">
        <f t="shared" si="0"/>
        <v>129171.50000000001</v>
      </c>
      <c r="V4" s="6">
        <f t="shared" si="0"/>
        <v>129171.50000000001</v>
      </c>
      <c r="W4" s="6">
        <f t="shared" si="0"/>
        <v>129171.50000000001</v>
      </c>
      <c r="X4" s="6">
        <f t="shared" si="0"/>
        <v>129171.50000000001</v>
      </c>
      <c r="Y4" s="6">
        <f t="shared" si="0"/>
        <v>129171.50000000001</v>
      </c>
      <c r="Z4" s="6">
        <f t="shared" si="0"/>
        <v>137246.5</v>
      </c>
      <c r="AA4" s="6">
        <f t="shared" si="0"/>
        <v>137246.5</v>
      </c>
      <c r="AB4" s="6">
        <f t="shared" si="0"/>
        <v>137246.5</v>
      </c>
      <c r="AC4" s="6">
        <f t="shared" si="0"/>
        <v>137246.5</v>
      </c>
      <c r="AD4" s="6">
        <f t="shared" si="0"/>
        <v>137246.5</v>
      </c>
      <c r="AE4" s="6">
        <f t="shared" si="0"/>
        <v>137246.5</v>
      </c>
      <c r="AF4" s="6">
        <f t="shared" si="0"/>
        <v>292444.01000000007</v>
      </c>
      <c r="AG4" s="6">
        <f t="shared" si="0"/>
        <v>292444.01000000007</v>
      </c>
      <c r="AH4" s="6">
        <f t="shared" si="0"/>
        <v>292444.01000000007</v>
      </c>
      <c r="AI4" s="6">
        <f t="shared" ref="AI4:BO4" si="1">AI92</f>
        <v>292444.01000000007</v>
      </c>
      <c r="AJ4" s="6">
        <f t="shared" si="1"/>
        <v>292444.01000000007</v>
      </c>
      <c r="AK4" s="6">
        <f t="shared" si="1"/>
        <v>292444.01000000007</v>
      </c>
      <c r="AL4" s="6">
        <f t="shared" si="1"/>
        <v>300519.01</v>
      </c>
      <c r="AM4" s="6">
        <f t="shared" si="1"/>
        <v>300519.01</v>
      </c>
      <c r="AN4" s="6">
        <f t="shared" si="1"/>
        <v>300519.01</v>
      </c>
      <c r="AO4" s="6">
        <f t="shared" si="1"/>
        <v>300519.01</v>
      </c>
      <c r="AP4" s="6">
        <f t="shared" si="1"/>
        <v>300519.01</v>
      </c>
      <c r="AQ4" s="6">
        <f t="shared" si="1"/>
        <v>300519.01</v>
      </c>
      <c r="AR4" s="6">
        <f t="shared" si="1"/>
        <v>529128.67820000008</v>
      </c>
      <c r="AS4" s="6">
        <f t="shared" si="1"/>
        <v>529128.67820000008</v>
      </c>
      <c r="AT4" s="6">
        <f t="shared" si="1"/>
        <v>529128.67820000008</v>
      </c>
      <c r="AU4" s="6">
        <f t="shared" si="1"/>
        <v>529128.67820000008</v>
      </c>
      <c r="AV4" s="6">
        <f t="shared" si="1"/>
        <v>529128.67820000008</v>
      </c>
      <c r="AW4" s="6">
        <f t="shared" si="1"/>
        <v>529128.67820000008</v>
      </c>
      <c r="AX4" s="6">
        <f t="shared" si="1"/>
        <v>537203.67820000008</v>
      </c>
      <c r="AY4" s="6">
        <f t="shared" si="1"/>
        <v>537203.67820000008</v>
      </c>
      <c r="AZ4" s="6">
        <f t="shared" si="1"/>
        <v>537203.67820000008</v>
      </c>
      <c r="BA4" s="6">
        <f t="shared" si="1"/>
        <v>537203.67820000008</v>
      </c>
      <c r="BB4" s="6">
        <f t="shared" si="1"/>
        <v>537203.67820000008</v>
      </c>
      <c r="BC4" s="6">
        <f t="shared" si="1"/>
        <v>537203.67820000008</v>
      </c>
      <c r="BD4" s="6">
        <f t="shared" si="1"/>
        <v>914052.69122000015</v>
      </c>
      <c r="BE4" s="6">
        <f t="shared" si="1"/>
        <v>914052.69122000015</v>
      </c>
      <c r="BF4" s="6">
        <f t="shared" si="1"/>
        <v>914052.69122000015</v>
      </c>
      <c r="BG4" s="6">
        <f t="shared" si="1"/>
        <v>914052.69122000015</v>
      </c>
      <c r="BH4" s="6">
        <f t="shared" si="1"/>
        <v>914052.69122000015</v>
      </c>
      <c r="BI4" s="6">
        <f t="shared" si="1"/>
        <v>914052.69122000015</v>
      </c>
      <c r="BJ4" s="6">
        <f t="shared" si="1"/>
        <v>922127.69122000015</v>
      </c>
      <c r="BK4" s="6">
        <f t="shared" si="1"/>
        <v>922127.69122000015</v>
      </c>
      <c r="BL4" s="6">
        <f t="shared" si="1"/>
        <v>922127.69122000015</v>
      </c>
      <c r="BM4" s="6">
        <f t="shared" si="1"/>
        <v>922127.69122000015</v>
      </c>
      <c r="BN4" s="6">
        <f t="shared" si="1"/>
        <v>922127.69122000015</v>
      </c>
      <c r="BO4" s="6">
        <f t="shared" si="1"/>
        <v>922127.69122000015</v>
      </c>
    </row>
    <row r="5" spans="1:67" ht="12.75" x14ac:dyDescent="0.2">
      <c r="A5" s="6"/>
      <c r="B5" s="6" t="str">
        <f>Budget!B4</f>
        <v>database API licensing (e.g. e-Pharmacy)</v>
      </c>
      <c r="C5" s="6">
        <v>0</v>
      </c>
      <c r="D5" s="6">
        <v>0</v>
      </c>
      <c r="E5" s="6">
        <f>E99</f>
        <v>75000</v>
      </c>
      <c r="F5" s="6">
        <v>0</v>
      </c>
      <c r="G5" s="6">
        <v>0</v>
      </c>
      <c r="H5" s="6">
        <f t="shared" ref="H5:AM5" si="2">H99</f>
        <v>3090</v>
      </c>
      <c r="I5" s="6">
        <f t="shared" si="2"/>
        <v>3090</v>
      </c>
      <c r="J5" s="6">
        <f t="shared" si="2"/>
        <v>3090</v>
      </c>
      <c r="K5" s="6">
        <f t="shared" si="2"/>
        <v>3090</v>
      </c>
      <c r="L5" s="6">
        <f t="shared" si="2"/>
        <v>3090</v>
      </c>
      <c r="M5" s="6">
        <f t="shared" si="2"/>
        <v>3090</v>
      </c>
      <c r="N5" s="6">
        <f t="shared" si="2"/>
        <v>3090</v>
      </c>
      <c r="O5" s="6">
        <f t="shared" si="2"/>
        <v>3090</v>
      </c>
      <c r="P5" s="6">
        <f t="shared" si="2"/>
        <v>3090</v>
      </c>
      <c r="Q5" s="6">
        <f t="shared" si="2"/>
        <v>38090</v>
      </c>
      <c r="R5" s="6">
        <f t="shared" si="2"/>
        <v>3090</v>
      </c>
      <c r="S5" s="6">
        <f t="shared" si="2"/>
        <v>3090</v>
      </c>
      <c r="T5" s="6">
        <f t="shared" si="2"/>
        <v>9270</v>
      </c>
      <c r="U5" s="6">
        <f t="shared" si="2"/>
        <v>9270</v>
      </c>
      <c r="V5" s="6">
        <f t="shared" si="2"/>
        <v>9270</v>
      </c>
      <c r="W5" s="6">
        <f t="shared" si="2"/>
        <v>9270</v>
      </c>
      <c r="X5" s="6">
        <f t="shared" si="2"/>
        <v>9270</v>
      </c>
      <c r="Y5" s="6">
        <f t="shared" si="2"/>
        <v>9270</v>
      </c>
      <c r="Z5" s="6">
        <f t="shared" si="2"/>
        <v>9270</v>
      </c>
      <c r="AA5" s="6">
        <f t="shared" si="2"/>
        <v>9270</v>
      </c>
      <c r="AB5" s="6">
        <f t="shared" si="2"/>
        <v>9270</v>
      </c>
      <c r="AC5" s="6">
        <f t="shared" si="2"/>
        <v>44270</v>
      </c>
      <c r="AD5" s="6">
        <f t="shared" si="2"/>
        <v>9270</v>
      </c>
      <c r="AE5" s="6">
        <f t="shared" si="2"/>
        <v>9270</v>
      </c>
      <c r="AF5" s="6">
        <f t="shared" si="2"/>
        <v>23175</v>
      </c>
      <c r="AG5" s="6">
        <f t="shared" si="2"/>
        <v>23175</v>
      </c>
      <c r="AH5" s="6">
        <f t="shared" si="2"/>
        <v>23175</v>
      </c>
      <c r="AI5" s="6">
        <f t="shared" si="2"/>
        <v>23175</v>
      </c>
      <c r="AJ5" s="6">
        <f t="shared" si="2"/>
        <v>23175</v>
      </c>
      <c r="AK5" s="6">
        <f t="shared" si="2"/>
        <v>23175</v>
      </c>
      <c r="AL5" s="6">
        <f t="shared" si="2"/>
        <v>23175</v>
      </c>
      <c r="AM5" s="6">
        <f t="shared" si="2"/>
        <v>23175</v>
      </c>
      <c r="AN5" s="6">
        <f t="shared" ref="AN5:BO5" si="3">AN99</f>
        <v>23175</v>
      </c>
      <c r="AO5" s="6">
        <f t="shared" si="3"/>
        <v>58175</v>
      </c>
      <c r="AP5" s="6">
        <f t="shared" si="3"/>
        <v>23175</v>
      </c>
      <c r="AQ5" s="6">
        <f t="shared" si="3"/>
        <v>23175</v>
      </c>
      <c r="AR5" s="6">
        <f t="shared" si="3"/>
        <v>47895</v>
      </c>
      <c r="AS5" s="6">
        <f t="shared" si="3"/>
        <v>47895</v>
      </c>
      <c r="AT5" s="6">
        <f t="shared" si="3"/>
        <v>47895</v>
      </c>
      <c r="AU5" s="6">
        <f t="shared" si="3"/>
        <v>47895</v>
      </c>
      <c r="AV5" s="6">
        <f t="shared" si="3"/>
        <v>47895</v>
      </c>
      <c r="AW5" s="6">
        <f t="shared" si="3"/>
        <v>47895</v>
      </c>
      <c r="AX5" s="6">
        <f t="shared" si="3"/>
        <v>47895</v>
      </c>
      <c r="AY5" s="6">
        <f t="shared" si="3"/>
        <v>47895</v>
      </c>
      <c r="AZ5" s="6">
        <f t="shared" si="3"/>
        <v>47895</v>
      </c>
      <c r="BA5" s="6">
        <f t="shared" si="3"/>
        <v>82895</v>
      </c>
      <c r="BB5" s="6">
        <f t="shared" si="3"/>
        <v>47895</v>
      </c>
      <c r="BC5" s="6">
        <f t="shared" si="3"/>
        <v>47895</v>
      </c>
      <c r="BD5" s="6">
        <f t="shared" si="3"/>
        <v>84975</v>
      </c>
      <c r="BE5" s="6">
        <f t="shared" si="3"/>
        <v>84975</v>
      </c>
      <c r="BF5" s="6">
        <f t="shared" si="3"/>
        <v>84975</v>
      </c>
      <c r="BG5" s="6">
        <f t="shared" si="3"/>
        <v>84975</v>
      </c>
      <c r="BH5" s="6">
        <f t="shared" si="3"/>
        <v>84975</v>
      </c>
      <c r="BI5" s="6">
        <f t="shared" si="3"/>
        <v>84975</v>
      </c>
      <c r="BJ5" s="6">
        <f t="shared" si="3"/>
        <v>84975</v>
      </c>
      <c r="BK5" s="6">
        <f t="shared" si="3"/>
        <v>84975</v>
      </c>
      <c r="BL5" s="6">
        <f t="shared" si="3"/>
        <v>84975</v>
      </c>
      <c r="BM5" s="6">
        <f t="shared" si="3"/>
        <v>119975</v>
      </c>
      <c r="BN5" s="6">
        <f t="shared" si="3"/>
        <v>84975</v>
      </c>
      <c r="BO5" s="6">
        <f t="shared" si="3"/>
        <v>84975</v>
      </c>
    </row>
    <row r="6" spans="1:67" ht="12.75" x14ac:dyDescent="0.2">
      <c r="A6" s="6"/>
      <c r="B6" s="6" t="str">
        <f>Budget!B5</f>
        <v>income advertisement</v>
      </c>
      <c r="C6" s="6">
        <f t="shared" ref="C6:AH6" si="4">C109</f>
        <v>0</v>
      </c>
      <c r="D6" s="6">
        <f t="shared" si="4"/>
        <v>0</v>
      </c>
      <c r="E6" s="6">
        <f t="shared" si="4"/>
        <v>0</v>
      </c>
      <c r="F6" s="6">
        <f t="shared" si="4"/>
        <v>0</v>
      </c>
      <c r="G6" s="6">
        <f t="shared" si="4"/>
        <v>0</v>
      </c>
      <c r="H6" s="6">
        <f t="shared" si="4"/>
        <v>128.43133333333333</v>
      </c>
      <c r="I6" s="6">
        <f t="shared" si="4"/>
        <v>196.49994000000001</v>
      </c>
      <c r="J6" s="6">
        <f t="shared" si="4"/>
        <v>239.89688753333334</v>
      </c>
      <c r="K6" s="6">
        <f t="shared" si="4"/>
        <v>274.0977663060001</v>
      </c>
      <c r="L6" s="6">
        <f t="shared" si="4"/>
        <v>305.89835464491347</v>
      </c>
      <c r="M6" s="6">
        <f t="shared" si="4"/>
        <v>338.37623914397966</v>
      </c>
      <c r="N6" s="6">
        <f t="shared" si="4"/>
        <v>373.02572414324476</v>
      </c>
      <c r="O6" s="6">
        <f t="shared" si="4"/>
        <v>410.67739682406216</v>
      </c>
      <c r="P6" s="6">
        <f t="shared" si="4"/>
        <v>451.89524962106037</v>
      </c>
      <c r="Q6" s="6">
        <f t="shared" si="4"/>
        <v>497.14932322244084</v>
      </c>
      <c r="R6" s="6">
        <f t="shared" si="4"/>
        <v>546.89201145957315</v>
      </c>
      <c r="S6" s="6">
        <f t="shared" si="4"/>
        <v>601.59314764893224</v>
      </c>
      <c r="T6" s="6">
        <f t="shared" si="4"/>
        <v>1022.4154834754444</v>
      </c>
      <c r="U6" s="6">
        <f t="shared" si="4"/>
        <v>1124.660441312805</v>
      </c>
      <c r="V6" s="6">
        <f t="shared" si="4"/>
        <v>1237.1279515247068</v>
      </c>
      <c r="W6" s="6">
        <f t="shared" si="4"/>
        <v>1360.8413770918444</v>
      </c>
      <c r="X6" s="6">
        <f t="shared" si="4"/>
        <v>1496.9257858793358</v>
      </c>
      <c r="Y6" s="6">
        <f t="shared" si="4"/>
        <v>1646.6184810309412</v>
      </c>
      <c r="Z6" s="6">
        <f t="shared" si="4"/>
        <v>1811.2803792564139</v>
      </c>
      <c r="AA6" s="6">
        <f t="shared" si="4"/>
        <v>1992.4084387346795</v>
      </c>
      <c r="AB6" s="6">
        <f t="shared" si="4"/>
        <v>2191.6492918757749</v>
      </c>
      <c r="AC6" s="6">
        <f t="shared" si="4"/>
        <v>2410.8142250484325</v>
      </c>
      <c r="AD6" s="6">
        <f t="shared" si="4"/>
        <v>2651.8956492668603</v>
      </c>
      <c r="AE6" s="6">
        <f t="shared" si="4"/>
        <v>2917.0852149303887</v>
      </c>
      <c r="AF6" s="6">
        <f t="shared" si="4"/>
        <v>3305.0575488424765</v>
      </c>
      <c r="AG6" s="6">
        <f t="shared" si="4"/>
        <v>3635.5633038670535</v>
      </c>
      <c r="AH6" s="6">
        <f t="shared" si="4"/>
        <v>3999.1196343141</v>
      </c>
      <c r="AI6" s="6">
        <f t="shared" ref="AI6:BO6" si="5">AI109</f>
        <v>4399.0315977714581</v>
      </c>
      <c r="AJ6" s="6">
        <f t="shared" si="5"/>
        <v>4838.9347575597631</v>
      </c>
      <c r="AK6" s="6">
        <f t="shared" si="5"/>
        <v>5322.828233320537</v>
      </c>
      <c r="AL6" s="6">
        <f t="shared" si="5"/>
        <v>5855.111056654654</v>
      </c>
      <c r="AM6" s="6">
        <f t="shared" si="5"/>
        <v>6440.6221623210076</v>
      </c>
      <c r="AN6" s="6">
        <f t="shared" si="5"/>
        <v>7084.6843785534902</v>
      </c>
      <c r="AO6" s="6">
        <f t="shared" si="5"/>
        <v>7793.1528164090041</v>
      </c>
      <c r="AP6" s="6">
        <f t="shared" si="5"/>
        <v>8572.4680980499725</v>
      </c>
      <c r="AQ6" s="6">
        <f t="shared" si="5"/>
        <v>9429.7149078550028</v>
      </c>
      <c r="AR6" s="6">
        <f t="shared" si="5"/>
        <v>14245.155987466311</v>
      </c>
      <c r="AS6" s="6">
        <f t="shared" si="5"/>
        <v>15669.671586212953</v>
      </c>
      <c r="AT6" s="6">
        <f t="shared" si="5"/>
        <v>17236.63874483425</v>
      </c>
      <c r="AU6" s="6">
        <f t="shared" si="5"/>
        <v>18960.302619317677</v>
      </c>
      <c r="AV6" s="6">
        <f t="shared" si="5"/>
        <v>20856.332881249451</v>
      </c>
      <c r="AW6" s="6">
        <f t="shared" si="5"/>
        <v>28677.457711717994</v>
      </c>
      <c r="AX6" s="6">
        <f t="shared" si="5"/>
        <v>31545.203482889789</v>
      </c>
      <c r="AY6" s="6">
        <f t="shared" si="5"/>
        <v>34699.723831178773</v>
      </c>
      <c r="AZ6" s="6">
        <f t="shared" si="5"/>
        <v>38169.696214296659</v>
      </c>
      <c r="BA6" s="6">
        <f t="shared" si="5"/>
        <v>41986.665835726315</v>
      </c>
      <c r="BB6" s="6">
        <f t="shared" si="5"/>
        <v>46185.33241929896</v>
      </c>
      <c r="BC6" s="6">
        <f t="shared" si="5"/>
        <v>50803.865661228854</v>
      </c>
      <c r="BD6" s="6">
        <f t="shared" si="5"/>
        <v>46048.62383533785</v>
      </c>
      <c r="BE6" s="6">
        <f t="shared" si="5"/>
        <v>50653.486218871643</v>
      </c>
      <c r="BF6" s="6">
        <f t="shared" si="5"/>
        <v>55718.834840758791</v>
      </c>
      <c r="BG6" s="6">
        <f t="shared" si="5"/>
        <v>61290.718324834692</v>
      </c>
      <c r="BH6" s="6">
        <f t="shared" si="5"/>
        <v>67419.790157318159</v>
      </c>
      <c r="BI6" s="6">
        <f t="shared" si="5"/>
        <v>74161.769173049994</v>
      </c>
      <c r="BJ6" s="6">
        <f t="shared" si="5"/>
        <v>81577.946090354992</v>
      </c>
      <c r="BK6" s="6">
        <f t="shared" si="5"/>
        <v>89735.740699390502</v>
      </c>
      <c r="BL6" s="6">
        <f t="shared" si="5"/>
        <v>98709.314769329576</v>
      </c>
      <c r="BM6" s="6">
        <f t="shared" si="5"/>
        <v>108580.24624626253</v>
      </c>
      <c r="BN6" s="6">
        <f t="shared" si="5"/>
        <v>119438.27087088881</v>
      </c>
      <c r="BO6" s="6">
        <f t="shared" si="5"/>
        <v>131382.0979579777</v>
      </c>
    </row>
    <row r="7" spans="1:67" ht="12.75" x14ac:dyDescent="0.2">
      <c r="A7" s="6"/>
      <c r="B7" s="6" t="str">
        <f>Budget!B6</f>
        <v>income business intelligence</v>
      </c>
      <c r="C7" s="6">
        <f t="shared" ref="C7:AH7" si="6">C114</f>
        <v>0</v>
      </c>
      <c r="D7" s="6">
        <f t="shared" si="6"/>
        <v>0</v>
      </c>
      <c r="E7" s="6">
        <f t="shared" si="6"/>
        <v>0</v>
      </c>
      <c r="F7" s="6">
        <f t="shared" si="6"/>
        <v>0</v>
      </c>
      <c r="G7" s="6">
        <f t="shared" si="6"/>
        <v>0</v>
      </c>
      <c r="H7" s="6">
        <f t="shared" si="6"/>
        <v>0</v>
      </c>
      <c r="I7" s="6">
        <f t="shared" si="6"/>
        <v>0</v>
      </c>
      <c r="J7" s="6">
        <f t="shared" si="6"/>
        <v>0</v>
      </c>
      <c r="K7" s="6">
        <f t="shared" si="6"/>
        <v>0</v>
      </c>
      <c r="L7" s="6">
        <f t="shared" si="6"/>
        <v>0</v>
      </c>
      <c r="M7" s="6">
        <f t="shared" si="6"/>
        <v>0</v>
      </c>
      <c r="N7" s="6">
        <f t="shared" si="6"/>
        <v>0</v>
      </c>
      <c r="O7" s="6">
        <f t="shared" si="6"/>
        <v>0</v>
      </c>
      <c r="P7" s="6">
        <f t="shared" si="6"/>
        <v>0</v>
      </c>
      <c r="Q7" s="6">
        <f t="shared" si="6"/>
        <v>0</v>
      </c>
      <c r="R7" s="6">
        <f t="shared" si="6"/>
        <v>0</v>
      </c>
      <c r="S7" s="6">
        <f t="shared" si="6"/>
        <v>0</v>
      </c>
      <c r="T7" s="6">
        <f t="shared" si="6"/>
        <v>0</v>
      </c>
      <c r="U7" s="6">
        <f t="shared" si="6"/>
        <v>0</v>
      </c>
      <c r="V7" s="6">
        <f t="shared" si="6"/>
        <v>0</v>
      </c>
      <c r="W7" s="6">
        <f t="shared" si="6"/>
        <v>0</v>
      </c>
      <c r="X7" s="6">
        <f t="shared" si="6"/>
        <v>0</v>
      </c>
      <c r="Y7" s="6">
        <f t="shared" si="6"/>
        <v>0</v>
      </c>
      <c r="Z7" s="6">
        <f t="shared" si="6"/>
        <v>0</v>
      </c>
      <c r="AA7" s="6">
        <f t="shared" si="6"/>
        <v>0</v>
      </c>
      <c r="AB7" s="6">
        <f t="shared" si="6"/>
        <v>0</v>
      </c>
      <c r="AC7" s="6">
        <f t="shared" si="6"/>
        <v>0</v>
      </c>
      <c r="AD7" s="6">
        <f t="shared" si="6"/>
        <v>0</v>
      </c>
      <c r="AE7" s="6">
        <f t="shared" si="6"/>
        <v>0</v>
      </c>
      <c r="AF7" s="6">
        <f t="shared" si="6"/>
        <v>75000</v>
      </c>
      <c r="AG7" s="6">
        <f t="shared" si="6"/>
        <v>0</v>
      </c>
      <c r="AH7" s="6">
        <f t="shared" si="6"/>
        <v>0</v>
      </c>
      <c r="AI7" s="6">
        <f t="shared" ref="AI7:BO7" si="7">AI114</f>
        <v>75000</v>
      </c>
      <c r="AJ7" s="6">
        <f t="shared" si="7"/>
        <v>0</v>
      </c>
      <c r="AK7" s="6">
        <f t="shared" si="7"/>
        <v>0</v>
      </c>
      <c r="AL7" s="6">
        <f t="shared" si="7"/>
        <v>125000</v>
      </c>
      <c r="AM7" s="6">
        <f t="shared" si="7"/>
        <v>0</v>
      </c>
      <c r="AN7" s="6">
        <f t="shared" si="7"/>
        <v>0</v>
      </c>
      <c r="AO7" s="6">
        <f t="shared" si="7"/>
        <v>125000</v>
      </c>
      <c r="AP7" s="6">
        <f t="shared" si="7"/>
        <v>0</v>
      </c>
      <c r="AQ7" s="6">
        <f t="shared" si="7"/>
        <v>0</v>
      </c>
      <c r="AR7" s="6">
        <f t="shared" si="7"/>
        <v>277250</v>
      </c>
      <c r="AS7" s="6">
        <f t="shared" si="7"/>
        <v>0</v>
      </c>
      <c r="AT7" s="6">
        <f t="shared" si="7"/>
        <v>0</v>
      </c>
      <c r="AU7" s="6">
        <f t="shared" si="7"/>
        <v>277250</v>
      </c>
      <c r="AV7" s="6">
        <f t="shared" si="7"/>
        <v>0</v>
      </c>
      <c r="AW7" s="6">
        <f t="shared" si="7"/>
        <v>0</v>
      </c>
      <c r="AX7" s="6">
        <f t="shared" si="7"/>
        <v>350000</v>
      </c>
      <c r="AY7" s="6">
        <f t="shared" si="7"/>
        <v>0</v>
      </c>
      <c r="AZ7" s="6">
        <f t="shared" si="7"/>
        <v>0</v>
      </c>
      <c r="BA7" s="6">
        <f t="shared" si="7"/>
        <v>350000</v>
      </c>
      <c r="BB7" s="6">
        <f t="shared" si="7"/>
        <v>0</v>
      </c>
      <c r="BC7" s="6">
        <f t="shared" si="7"/>
        <v>0</v>
      </c>
      <c r="BD7" s="6">
        <f t="shared" si="7"/>
        <v>360500</v>
      </c>
      <c r="BE7" s="6">
        <f t="shared" si="7"/>
        <v>0</v>
      </c>
      <c r="BF7" s="6">
        <f t="shared" si="7"/>
        <v>0</v>
      </c>
      <c r="BG7" s="6">
        <f t="shared" si="7"/>
        <v>360500</v>
      </c>
      <c r="BH7" s="6">
        <f t="shared" si="7"/>
        <v>0</v>
      </c>
      <c r="BI7" s="6">
        <f t="shared" si="7"/>
        <v>0</v>
      </c>
      <c r="BJ7" s="6">
        <f t="shared" si="7"/>
        <v>654500</v>
      </c>
      <c r="BK7" s="6">
        <f t="shared" si="7"/>
        <v>0</v>
      </c>
      <c r="BL7" s="6">
        <f t="shared" si="7"/>
        <v>0</v>
      </c>
      <c r="BM7" s="6">
        <f t="shared" si="7"/>
        <v>654500</v>
      </c>
      <c r="BN7" s="6">
        <f t="shared" si="7"/>
        <v>0</v>
      </c>
      <c r="BO7" s="6">
        <f t="shared" si="7"/>
        <v>0</v>
      </c>
    </row>
    <row r="8" spans="1:67" ht="13.5" thickBot="1" x14ac:dyDescent="0.25">
      <c r="A8" s="7" t="str">
        <f>Budget!A7</f>
        <v>Total income</v>
      </c>
      <c r="B8" s="7"/>
      <c r="C8" s="7">
        <f t="shared" ref="C8:AH8" si="8">SUM(C4:C7)</f>
        <v>0</v>
      </c>
      <c r="D8" s="7">
        <f t="shared" si="8"/>
        <v>0</v>
      </c>
      <c r="E8" s="7">
        <f t="shared" si="8"/>
        <v>75000</v>
      </c>
      <c r="F8" s="7">
        <f t="shared" si="8"/>
        <v>0</v>
      </c>
      <c r="G8" s="7">
        <f t="shared" si="8"/>
        <v>0</v>
      </c>
      <c r="H8" s="7">
        <f t="shared" si="8"/>
        <v>35518.431333333334</v>
      </c>
      <c r="I8" s="7">
        <f t="shared" si="8"/>
        <v>35586.499940000002</v>
      </c>
      <c r="J8" s="7">
        <f t="shared" si="8"/>
        <v>35629.89688753333</v>
      </c>
      <c r="K8" s="7">
        <f t="shared" si="8"/>
        <v>35664.097766305997</v>
      </c>
      <c r="L8" s="7">
        <f t="shared" si="8"/>
        <v>35695.898354644916</v>
      </c>
      <c r="M8" s="7">
        <f t="shared" si="8"/>
        <v>35728.376239143981</v>
      </c>
      <c r="N8" s="7">
        <f t="shared" si="8"/>
        <v>43838.025724143248</v>
      </c>
      <c r="O8" s="7">
        <f t="shared" si="8"/>
        <v>43875.67739682406</v>
      </c>
      <c r="P8" s="7">
        <f t="shared" si="8"/>
        <v>43916.895249621062</v>
      </c>
      <c r="Q8" s="7">
        <f t="shared" si="8"/>
        <v>78962.149323222446</v>
      </c>
      <c r="R8" s="7">
        <f t="shared" si="8"/>
        <v>44011.892011459575</v>
      </c>
      <c r="S8" s="7">
        <f t="shared" si="8"/>
        <v>44066.593147648935</v>
      </c>
      <c r="T8" s="7">
        <f t="shared" si="8"/>
        <v>139463.91548347543</v>
      </c>
      <c r="U8" s="7">
        <f t="shared" si="8"/>
        <v>139566.16044131279</v>
      </c>
      <c r="V8" s="7">
        <f t="shared" si="8"/>
        <v>139678.62795152472</v>
      </c>
      <c r="W8" s="7">
        <f t="shared" si="8"/>
        <v>139802.34137709186</v>
      </c>
      <c r="X8" s="7">
        <f t="shared" si="8"/>
        <v>139938.42578587934</v>
      </c>
      <c r="Y8" s="7">
        <f t="shared" si="8"/>
        <v>140088.11848103095</v>
      </c>
      <c r="Z8" s="7">
        <f t="shared" si="8"/>
        <v>148327.78037925641</v>
      </c>
      <c r="AA8" s="7">
        <f t="shared" si="8"/>
        <v>148508.90843873468</v>
      </c>
      <c r="AB8" s="7">
        <f t="shared" si="8"/>
        <v>148708.14929187577</v>
      </c>
      <c r="AC8" s="7">
        <f t="shared" si="8"/>
        <v>183927.31422504844</v>
      </c>
      <c r="AD8" s="7">
        <f t="shared" si="8"/>
        <v>149168.39564926687</v>
      </c>
      <c r="AE8" s="7">
        <f t="shared" si="8"/>
        <v>149433.58521493038</v>
      </c>
      <c r="AF8" s="7">
        <f t="shared" si="8"/>
        <v>393924.06754884252</v>
      </c>
      <c r="AG8" s="7">
        <f t="shared" si="8"/>
        <v>319254.57330386713</v>
      </c>
      <c r="AH8" s="7">
        <f t="shared" si="8"/>
        <v>319618.12963431416</v>
      </c>
      <c r="AI8" s="7">
        <f t="shared" ref="AI8:BN8" si="9">SUM(AI4:AI7)</f>
        <v>395018.04159777152</v>
      </c>
      <c r="AJ8" s="7">
        <f t="shared" si="9"/>
        <v>320457.9447575598</v>
      </c>
      <c r="AK8" s="7">
        <f t="shared" si="9"/>
        <v>320941.83823332062</v>
      </c>
      <c r="AL8" s="7">
        <f t="shared" si="9"/>
        <v>454549.12105665467</v>
      </c>
      <c r="AM8" s="7">
        <f t="shared" si="9"/>
        <v>330134.63216232101</v>
      </c>
      <c r="AN8" s="7">
        <f t="shared" si="9"/>
        <v>330778.69437855348</v>
      </c>
      <c r="AO8" s="7">
        <f t="shared" si="9"/>
        <v>491487.16281640902</v>
      </c>
      <c r="AP8" s="7">
        <f t="shared" si="9"/>
        <v>332266.47809804999</v>
      </c>
      <c r="AQ8" s="7">
        <f t="shared" si="9"/>
        <v>333123.72490785504</v>
      </c>
      <c r="AR8" s="7">
        <f t="shared" si="9"/>
        <v>868518.83418746642</v>
      </c>
      <c r="AS8" s="7">
        <f t="shared" si="9"/>
        <v>592693.34978621302</v>
      </c>
      <c r="AT8" s="7">
        <f t="shared" si="9"/>
        <v>594260.31694483431</v>
      </c>
      <c r="AU8" s="7">
        <f t="shared" si="9"/>
        <v>873233.98081931775</v>
      </c>
      <c r="AV8" s="7">
        <f t="shared" si="9"/>
        <v>597880.01108124957</v>
      </c>
      <c r="AW8" s="7">
        <f t="shared" si="9"/>
        <v>605701.13591171813</v>
      </c>
      <c r="AX8" s="7">
        <f t="shared" si="9"/>
        <v>966643.88168288989</v>
      </c>
      <c r="AY8" s="7">
        <f t="shared" si="9"/>
        <v>619798.40203117882</v>
      </c>
      <c r="AZ8" s="7">
        <f t="shared" si="9"/>
        <v>623268.3744142967</v>
      </c>
      <c r="BA8" s="7">
        <f t="shared" si="9"/>
        <v>1012085.3440357264</v>
      </c>
      <c r="BB8" s="7">
        <f t="shared" si="9"/>
        <v>631284.01061929902</v>
      </c>
      <c r="BC8" s="7">
        <f t="shared" si="9"/>
        <v>635902.54386122897</v>
      </c>
      <c r="BD8" s="7">
        <f t="shared" si="9"/>
        <v>1405576.315055338</v>
      </c>
      <c r="BE8" s="7">
        <f t="shared" si="9"/>
        <v>1049681.1774388717</v>
      </c>
      <c r="BF8" s="7">
        <f t="shared" si="9"/>
        <v>1054746.5260607589</v>
      </c>
      <c r="BG8" s="7">
        <f t="shared" si="9"/>
        <v>1420818.4095448349</v>
      </c>
      <c r="BH8" s="7">
        <f t="shared" si="9"/>
        <v>1066447.4813773183</v>
      </c>
      <c r="BI8" s="7">
        <f t="shared" si="9"/>
        <v>1073189.4603930502</v>
      </c>
      <c r="BJ8" s="7">
        <f t="shared" si="9"/>
        <v>1743180.6373103552</v>
      </c>
      <c r="BK8" s="7">
        <f t="shared" si="9"/>
        <v>1096838.4319193906</v>
      </c>
      <c r="BL8" s="7">
        <f t="shared" si="9"/>
        <v>1105812.0059893297</v>
      </c>
      <c r="BM8" s="7">
        <f t="shared" si="9"/>
        <v>1805182.9374662626</v>
      </c>
      <c r="BN8" s="7">
        <f t="shared" si="9"/>
        <v>1126540.962090889</v>
      </c>
      <c r="BO8" s="7">
        <f t="shared" ref="BO8" si="10">SUM(BO4:BO7)</f>
        <v>1138484.7891779779</v>
      </c>
    </row>
    <row r="9" spans="1:67" ht="13.5" thickTop="1" x14ac:dyDescent="0.2">
      <c r="A9" s="6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</row>
    <row r="10" spans="1:67" ht="12.75" x14ac:dyDescent="0.2">
      <c r="A10" s="6" t="str">
        <f>Budget!A9</f>
        <v>Costs</v>
      </c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</row>
    <row r="11" spans="1:67" ht="12.75" x14ac:dyDescent="0.2">
      <c r="A11" s="6" t="str">
        <f>Budget!A10</f>
        <v>HR costs (1)</v>
      </c>
      <c r="B11" s="6" t="str">
        <f>Budget!B10</f>
        <v>Executive Director - Geert</v>
      </c>
      <c r="C11" s="6">
        <f>SUM('Year 0'!C11:M11)</f>
        <v>0</v>
      </c>
      <c r="D11" s="6">
        <f>'Year 0'!N11</f>
        <v>0</v>
      </c>
      <c r="E11" s="6">
        <f>'Year 0'!O11</f>
        <v>0</v>
      </c>
      <c r="F11" s="6">
        <f>'Year 0'!P11</f>
        <v>0</v>
      </c>
      <c r="G11" s="6">
        <f>'Year 0'!Q11</f>
        <v>0</v>
      </c>
      <c r="H11" s="6">
        <v>7500</v>
      </c>
      <c r="I11" s="6">
        <f t="shared" ref="I11:S11" si="11">H11</f>
        <v>7500</v>
      </c>
      <c r="J11" s="6">
        <f t="shared" si="11"/>
        <v>7500</v>
      </c>
      <c r="K11" s="6">
        <f t="shared" si="11"/>
        <v>7500</v>
      </c>
      <c r="L11" s="6">
        <f t="shared" si="11"/>
        <v>7500</v>
      </c>
      <c r="M11" s="6">
        <f t="shared" si="11"/>
        <v>7500</v>
      </c>
      <c r="N11" s="6">
        <f t="shared" si="11"/>
        <v>7500</v>
      </c>
      <c r="O11" s="6">
        <f t="shared" si="11"/>
        <v>7500</v>
      </c>
      <c r="P11" s="6">
        <f t="shared" si="11"/>
        <v>7500</v>
      </c>
      <c r="Q11" s="6">
        <f t="shared" si="11"/>
        <v>7500</v>
      </c>
      <c r="R11" s="6">
        <f t="shared" si="11"/>
        <v>7500</v>
      </c>
      <c r="S11" s="6">
        <f t="shared" si="11"/>
        <v>7500</v>
      </c>
      <c r="T11" s="6">
        <f>$S11*(1+$T$81)^(T$1-1)</f>
        <v>7725</v>
      </c>
      <c r="U11" s="6">
        <f t="shared" ref="U11:AK11" si="12">$S$11*(1+$T$81)^(U1-1)</f>
        <v>7725</v>
      </c>
      <c r="V11" s="6">
        <f t="shared" si="12"/>
        <v>7725</v>
      </c>
      <c r="W11" s="6">
        <f t="shared" si="12"/>
        <v>7725</v>
      </c>
      <c r="X11" s="6">
        <f t="shared" si="12"/>
        <v>7725</v>
      </c>
      <c r="Y11" s="6">
        <f t="shared" si="12"/>
        <v>7725</v>
      </c>
      <c r="Z11" s="6">
        <f t="shared" si="12"/>
        <v>7725</v>
      </c>
      <c r="AA11" s="6">
        <f t="shared" si="12"/>
        <v>7725</v>
      </c>
      <c r="AB11" s="6">
        <f t="shared" si="12"/>
        <v>7725</v>
      </c>
      <c r="AC11" s="6">
        <f t="shared" si="12"/>
        <v>7725</v>
      </c>
      <c r="AD11" s="6">
        <f t="shared" si="12"/>
        <v>7725</v>
      </c>
      <c r="AE11" s="6">
        <f t="shared" si="12"/>
        <v>7725</v>
      </c>
      <c r="AF11" s="6">
        <f t="shared" si="12"/>
        <v>7956.75</v>
      </c>
      <c r="AG11" s="6">
        <f t="shared" si="12"/>
        <v>7956.75</v>
      </c>
      <c r="AH11" s="6">
        <f t="shared" si="12"/>
        <v>7956.75</v>
      </c>
      <c r="AI11" s="6">
        <f t="shared" si="12"/>
        <v>7956.75</v>
      </c>
      <c r="AJ11" s="6">
        <f t="shared" si="12"/>
        <v>7956.75</v>
      </c>
      <c r="AK11" s="6">
        <f t="shared" si="12"/>
        <v>7956.75</v>
      </c>
      <c r="AL11" s="6">
        <v>18000</v>
      </c>
      <c r="AM11" s="6">
        <f t="shared" ref="AM11:AQ20" si="13">AL11</f>
        <v>18000</v>
      </c>
      <c r="AN11" s="6">
        <f t="shared" si="13"/>
        <v>18000</v>
      </c>
      <c r="AO11" s="6">
        <f t="shared" si="13"/>
        <v>18000</v>
      </c>
      <c r="AP11" s="6">
        <f t="shared" si="13"/>
        <v>18000</v>
      </c>
      <c r="AQ11" s="6">
        <f t="shared" si="13"/>
        <v>18000</v>
      </c>
      <c r="AR11" s="6">
        <f>AQ11*(1+$T$81)</f>
        <v>18540</v>
      </c>
      <c r="AS11" s="6">
        <f t="shared" ref="AS11:BC11" si="14">AR11</f>
        <v>18540</v>
      </c>
      <c r="AT11" s="6">
        <f t="shared" si="14"/>
        <v>18540</v>
      </c>
      <c r="AU11" s="6">
        <f t="shared" si="14"/>
        <v>18540</v>
      </c>
      <c r="AV11" s="6">
        <f t="shared" si="14"/>
        <v>18540</v>
      </c>
      <c r="AW11" s="6">
        <f t="shared" si="14"/>
        <v>18540</v>
      </c>
      <c r="AX11" s="6">
        <f t="shared" si="14"/>
        <v>18540</v>
      </c>
      <c r="AY11" s="6">
        <f t="shared" si="14"/>
        <v>18540</v>
      </c>
      <c r="AZ11" s="6">
        <f t="shared" si="14"/>
        <v>18540</v>
      </c>
      <c r="BA11" s="6">
        <f t="shared" si="14"/>
        <v>18540</v>
      </c>
      <c r="BB11" s="6">
        <f t="shared" si="14"/>
        <v>18540</v>
      </c>
      <c r="BC11" s="6">
        <f t="shared" si="14"/>
        <v>18540</v>
      </c>
      <c r="BD11" s="6">
        <f t="shared" ref="BD11:BD23" si="15">BC11*(1+$T$81)</f>
        <v>19096.2</v>
      </c>
      <c r="BE11" s="6">
        <f t="shared" ref="BE11:BO11" si="16">BD11</f>
        <v>19096.2</v>
      </c>
      <c r="BF11" s="6">
        <f t="shared" si="16"/>
        <v>19096.2</v>
      </c>
      <c r="BG11" s="6">
        <f t="shared" si="16"/>
        <v>19096.2</v>
      </c>
      <c r="BH11" s="6">
        <f t="shared" si="16"/>
        <v>19096.2</v>
      </c>
      <c r="BI11" s="6">
        <f t="shared" si="16"/>
        <v>19096.2</v>
      </c>
      <c r="BJ11" s="6">
        <f t="shared" si="16"/>
        <v>19096.2</v>
      </c>
      <c r="BK11" s="6">
        <f t="shared" si="16"/>
        <v>19096.2</v>
      </c>
      <c r="BL11" s="6">
        <f t="shared" si="16"/>
        <v>19096.2</v>
      </c>
      <c r="BM11" s="6">
        <f t="shared" si="16"/>
        <v>19096.2</v>
      </c>
      <c r="BN11" s="6">
        <f t="shared" si="16"/>
        <v>19096.2</v>
      </c>
      <c r="BO11" s="6">
        <f t="shared" si="16"/>
        <v>19096.2</v>
      </c>
    </row>
    <row r="12" spans="1:67" ht="12.75" x14ac:dyDescent="0.2">
      <c r="A12" s="6"/>
      <c r="B12" s="6" t="str">
        <f>Budget!B11</f>
        <v>Business Development Advisor - Maarten</v>
      </c>
      <c r="C12" s="6">
        <f>SUM('Year 0'!C12:M12)</f>
        <v>0</v>
      </c>
      <c r="D12" s="6">
        <f>'Year 0'!N12</f>
        <v>0</v>
      </c>
      <c r="E12" s="6">
        <f>'Year 0'!O12</f>
        <v>0</v>
      </c>
      <c r="F12" s="6">
        <f>'Year 0'!P12</f>
        <v>0</v>
      </c>
      <c r="G12" s="6">
        <f>'Year 0'!Q12</f>
        <v>0</v>
      </c>
      <c r="H12" s="6">
        <v>0</v>
      </c>
      <c r="I12" s="6">
        <f t="shared" ref="I12:S12" si="17">H12</f>
        <v>0</v>
      </c>
      <c r="J12" s="6">
        <f t="shared" si="17"/>
        <v>0</v>
      </c>
      <c r="K12" s="6">
        <f t="shared" si="17"/>
        <v>0</v>
      </c>
      <c r="L12" s="6">
        <f t="shared" si="17"/>
        <v>0</v>
      </c>
      <c r="M12" s="6">
        <f t="shared" si="17"/>
        <v>0</v>
      </c>
      <c r="N12" s="6">
        <f t="shared" si="17"/>
        <v>0</v>
      </c>
      <c r="O12" s="6">
        <f t="shared" si="17"/>
        <v>0</v>
      </c>
      <c r="P12" s="6">
        <f t="shared" si="17"/>
        <v>0</v>
      </c>
      <c r="Q12" s="6">
        <f t="shared" si="17"/>
        <v>0</v>
      </c>
      <c r="R12" s="6">
        <f t="shared" si="17"/>
        <v>0</v>
      </c>
      <c r="S12" s="6">
        <f t="shared" si="17"/>
        <v>0</v>
      </c>
      <c r="T12" s="6">
        <v>0</v>
      </c>
      <c r="U12" s="6">
        <f t="shared" ref="U12:AE12" si="18">T12</f>
        <v>0</v>
      </c>
      <c r="V12" s="6">
        <f t="shared" si="18"/>
        <v>0</v>
      </c>
      <c r="W12" s="6">
        <f t="shared" si="18"/>
        <v>0</v>
      </c>
      <c r="X12" s="6">
        <f t="shared" si="18"/>
        <v>0</v>
      </c>
      <c r="Y12" s="6">
        <f t="shared" si="18"/>
        <v>0</v>
      </c>
      <c r="Z12" s="6">
        <f t="shared" si="18"/>
        <v>0</v>
      </c>
      <c r="AA12" s="6">
        <f t="shared" si="18"/>
        <v>0</v>
      </c>
      <c r="AB12" s="6">
        <f t="shared" si="18"/>
        <v>0</v>
      </c>
      <c r="AC12" s="6">
        <f t="shared" si="18"/>
        <v>0</v>
      </c>
      <c r="AD12" s="6">
        <f t="shared" si="18"/>
        <v>0</v>
      </c>
      <c r="AE12" s="6">
        <f t="shared" si="18"/>
        <v>0</v>
      </c>
      <c r="AF12" s="6">
        <f>AE12*(1+$T$81)</f>
        <v>0</v>
      </c>
      <c r="AG12" s="6">
        <f t="shared" ref="AG12:AL12" si="19">AF12</f>
        <v>0</v>
      </c>
      <c r="AH12" s="6">
        <f t="shared" si="19"/>
        <v>0</v>
      </c>
      <c r="AI12" s="6">
        <f t="shared" si="19"/>
        <v>0</v>
      </c>
      <c r="AJ12" s="6">
        <f t="shared" si="19"/>
        <v>0</v>
      </c>
      <c r="AK12" s="6">
        <f t="shared" si="19"/>
        <v>0</v>
      </c>
      <c r="AL12" s="6">
        <f t="shared" si="19"/>
        <v>0</v>
      </c>
      <c r="AM12" s="6">
        <f t="shared" si="13"/>
        <v>0</v>
      </c>
      <c r="AN12" s="6">
        <f t="shared" si="13"/>
        <v>0</v>
      </c>
      <c r="AO12" s="6">
        <f t="shared" si="13"/>
        <v>0</v>
      </c>
      <c r="AP12" s="6">
        <f t="shared" si="13"/>
        <v>0</v>
      </c>
      <c r="AQ12" s="6">
        <f t="shared" si="13"/>
        <v>0</v>
      </c>
      <c r="AR12" s="6">
        <v>2500</v>
      </c>
      <c r="AS12" s="6">
        <f t="shared" ref="AS12:BC12" si="20">AR12</f>
        <v>2500</v>
      </c>
      <c r="AT12" s="6">
        <f t="shared" si="20"/>
        <v>2500</v>
      </c>
      <c r="AU12" s="6">
        <f t="shared" si="20"/>
        <v>2500</v>
      </c>
      <c r="AV12" s="6">
        <f t="shared" si="20"/>
        <v>2500</v>
      </c>
      <c r="AW12" s="6">
        <f t="shared" si="20"/>
        <v>2500</v>
      </c>
      <c r="AX12" s="6">
        <f t="shared" si="20"/>
        <v>2500</v>
      </c>
      <c r="AY12" s="6">
        <f t="shared" si="20"/>
        <v>2500</v>
      </c>
      <c r="AZ12" s="6">
        <f t="shared" si="20"/>
        <v>2500</v>
      </c>
      <c r="BA12" s="6">
        <f t="shared" si="20"/>
        <v>2500</v>
      </c>
      <c r="BB12" s="6">
        <f t="shared" si="20"/>
        <v>2500</v>
      </c>
      <c r="BC12" s="6">
        <f t="shared" si="20"/>
        <v>2500</v>
      </c>
      <c r="BD12" s="6">
        <f t="shared" si="15"/>
        <v>2575</v>
      </c>
      <c r="BE12" s="6">
        <f t="shared" ref="BE12:BO12" si="21">BD12</f>
        <v>2575</v>
      </c>
      <c r="BF12" s="6">
        <f t="shared" si="21"/>
        <v>2575</v>
      </c>
      <c r="BG12" s="6">
        <f t="shared" si="21"/>
        <v>2575</v>
      </c>
      <c r="BH12" s="6">
        <f t="shared" si="21"/>
        <v>2575</v>
      </c>
      <c r="BI12" s="6">
        <f t="shared" si="21"/>
        <v>2575</v>
      </c>
      <c r="BJ12" s="6">
        <f t="shared" si="21"/>
        <v>2575</v>
      </c>
      <c r="BK12" s="6">
        <f t="shared" si="21"/>
        <v>2575</v>
      </c>
      <c r="BL12" s="6">
        <f t="shared" si="21"/>
        <v>2575</v>
      </c>
      <c r="BM12" s="6">
        <f t="shared" si="21"/>
        <v>2575</v>
      </c>
      <c r="BN12" s="6">
        <f t="shared" si="21"/>
        <v>2575</v>
      </c>
      <c r="BO12" s="6">
        <f t="shared" si="21"/>
        <v>2575</v>
      </c>
    </row>
    <row r="13" spans="1:67" ht="12.75" x14ac:dyDescent="0.2">
      <c r="A13" s="6"/>
      <c r="B13" s="6" t="str">
        <f>Budget!B12</f>
        <v>COO - Gui</v>
      </c>
      <c r="C13" s="6">
        <f>SUM('Year 0'!C13:M13)</f>
        <v>0</v>
      </c>
      <c r="D13" s="6">
        <f>'Year 0'!N13</f>
        <v>0</v>
      </c>
      <c r="E13" s="6">
        <f>'Year 0'!O13</f>
        <v>0</v>
      </c>
      <c r="F13" s="6">
        <f>'Year 0'!P13</f>
        <v>0</v>
      </c>
      <c r="G13" s="6">
        <f>'Year 0'!Q13</f>
        <v>0</v>
      </c>
      <c r="H13" s="6">
        <v>0</v>
      </c>
      <c r="I13" s="6">
        <f t="shared" ref="I13:S13" si="22">H13</f>
        <v>0</v>
      </c>
      <c r="J13" s="6">
        <f t="shared" si="22"/>
        <v>0</v>
      </c>
      <c r="K13" s="6">
        <f t="shared" si="22"/>
        <v>0</v>
      </c>
      <c r="L13" s="6">
        <f t="shared" si="22"/>
        <v>0</v>
      </c>
      <c r="M13" s="6">
        <f t="shared" si="22"/>
        <v>0</v>
      </c>
      <c r="N13" s="6">
        <f t="shared" si="22"/>
        <v>0</v>
      </c>
      <c r="O13" s="6">
        <f t="shared" si="22"/>
        <v>0</v>
      </c>
      <c r="P13" s="6">
        <f t="shared" si="22"/>
        <v>0</v>
      </c>
      <c r="Q13" s="6">
        <f t="shared" si="22"/>
        <v>0</v>
      </c>
      <c r="R13" s="6">
        <f t="shared" si="22"/>
        <v>0</v>
      </c>
      <c r="S13" s="6">
        <f t="shared" si="22"/>
        <v>0</v>
      </c>
      <c r="T13" s="6">
        <v>0</v>
      </c>
      <c r="U13" s="6">
        <f t="shared" ref="U13:AE13" si="23">T13</f>
        <v>0</v>
      </c>
      <c r="V13" s="6">
        <f t="shared" si="23"/>
        <v>0</v>
      </c>
      <c r="W13" s="6">
        <f t="shared" si="23"/>
        <v>0</v>
      </c>
      <c r="X13" s="6">
        <f t="shared" si="23"/>
        <v>0</v>
      </c>
      <c r="Y13" s="6">
        <f t="shared" si="23"/>
        <v>0</v>
      </c>
      <c r="Z13" s="6">
        <f t="shared" si="23"/>
        <v>0</v>
      </c>
      <c r="AA13" s="6">
        <f t="shared" si="23"/>
        <v>0</v>
      </c>
      <c r="AB13" s="6">
        <f t="shared" si="23"/>
        <v>0</v>
      </c>
      <c r="AC13" s="6">
        <f t="shared" si="23"/>
        <v>0</v>
      </c>
      <c r="AD13" s="6">
        <f t="shared" si="23"/>
        <v>0</v>
      </c>
      <c r="AE13" s="6">
        <f t="shared" si="23"/>
        <v>0</v>
      </c>
      <c r="AF13" s="6">
        <f>AE13*(1+$T$81)</f>
        <v>0</v>
      </c>
      <c r="AG13" s="6">
        <f t="shared" ref="AG13:AK22" si="24">AF13</f>
        <v>0</v>
      </c>
      <c r="AH13" s="6">
        <f t="shared" si="24"/>
        <v>0</v>
      </c>
      <c r="AI13" s="6">
        <f t="shared" si="24"/>
        <v>0</v>
      </c>
      <c r="AJ13" s="6">
        <f t="shared" si="24"/>
        <v>0</v>
      </c>
      <c r="AK13" s="6">
        <f t="shared" si="24"/>
        <v>0</v>
      </c>
      <c r="AL13" s="6">
        <v>15000</v>
      </c>
      <c r="AM13" s="6">
        <f t="shared" si="13"/>
        <v>15000</v>
      </c>
      <c r="AN13" s="6">
        <f t="shared" si="13"/>
        <v>15000</v>
      </c>
      <c r="AO13" s="6">
        <f t="shared" si="13"/>
        <v>15000</v>
      </c>
      <c r="AP13" s="6">
        <f t="shared" si="13"/>
        <v>15000</v>
      </c>
      <c r="AQ13" s="6">
        <f t="shared" si="13"/>
        <v>15000</v>
      </c>
      <c r="AR13" s="6">
        <f>AQ13*(1+$T$81)</f>
        <v>15450</v>
      </c>
      <c r="AS13" s="6">
        <f t="shared" ref="AS13:BC13" si="25">AR13</f>
        <v>15450</v>
      </c>
      <c r="AT13" s="6">
        <f t="shared" si="25"/>
        <v>15450</v>
      </c>
      <c r="AU13" s="6">
        <f t="shared" si="25"/>
        <v>15450</v>
      </c>
      <c r="AV13" s="6">
        <f t="shared" si="25"/>
        <v>15450</v>
      </c>
      <c r="AW13" s="6">
        <f t="shared" si="25"/>
        <v>15450</v>
      </c>
      <c r="AX13" s="6">
        <f t="shared" si="25"/>
        <v>15450</v>
      </c>
      <c r="AY13" s="6">
        <f t="shared" si="25"/>
        <v>15450</v>
      </c>
      <c r="AZ13" s="6">
        <f t="shared" si="25"/>
        <v>15450</v>
      </c>
      <c r="BA13" s="6">
        <f t="shared" si="25"/>
        <v>15450</v>
      </c>
      <c r="BB13" s="6">
        <f t="shared" si="25"/>
        <v>15450</v>
      </c>
      <c r="BC13" s="6">
        <f t="shared" si="25"/>
        <v>15450</v>
      </c>
      <c r="BD13" s="6">
        <f t="shared" si="15"/>
        <v>15913.5</v>
      </c>
      <c r="BE13" s="6">
        <f t="shared" ref="BE13:BO13" si="26">BD13</f>
        <v>15913.5</v>
      </c>
      <c r="BF13" s="6">
        <f t="shared" si="26"/>
        <v>15913.5</v>
      </c>
      <c r="BG13" s="6">
        <f t="shared" si="26"/>
        <v>15913.5</v>
      </c>
      <c r="BH13" s="6">
        <f t="shared" si="26"/>
        <v>15913.5</v>
      </c>
      <c r="BI13" s="6">
        <f t="shared" si="26"/>
        <v>15913.5</v>
      </c>
      <c r="BJ13" s="6">
        <f t="shared" si="26"/>
        <v>15913.5</v>
      </c>
      <c r="BK13" s="6">
        <f t="shared" si="26"/>
        <v>15913.5</v>
      </c>
      <c r="BL13" s="6">
        <f t="shared" si="26"/>
        <v>15913.5</v>
      </c>
      <c r="BM13" s="6">
        <f t="shared" si="26"/>
        <v>15913.5</v>
      </c>
      <c r="BN13" s="6">
        <f t="shared" si="26"/>
        <v>15913.5</v>
      </c>
      <c r="BO13" s="6">
        <f t="shared" si="26"/>
        <v>15913.5</v>
      </c>
    </row>
    <row r="14" spans="1:67" ht="12.75" x14ac:dyDescent="0.2">
      <c r="A14" s="6" t="str">
        <f>Budget!A13</f>
        <v>Belgium</v>
      </c>
      <c r="B14" s="6" t="str">
        <f>Budget!B13</f>
        <v>EU Sales Director (Belgium + EU) (1 FTE)</v>
      </c>
      <c r="C14" s="6">
        <f>SUM('Year 0'!C14:M14)</f>
        <v>0</v>
      </c>
      <c r="D14" s="6">
        <f>'Year 0'!N14</f>
        <v>0</v>
      </c>
      <c r="E14" s="6">
        <f>'Year 0'!O14</f>
        <v>0</v>
      </c>
      <c r="F14" s="6">
        <f>'Year 0'!P14</f>
        <v>0</v>
      </c>
      <c r="G14" s="6">
        <f>'Year 0'!Q14</f>
        <v>0</v>
      </c>
      <c r="H14" s="6">
        <v>0</v>
      </c>
      <c r="I14" s="6">
        <f t="shared" ref="I14:S14" si="27">H14</f>
        <v>0</v>
      </c>
      <c r="J14" s="6">
        <f t="shared" si="27"/>
        <v>0</v>
      </c>
      <c r="K14" s="6">
        <f t="shared" si="27"/>
        <v>0</v>
      </c>
      <c r="L14" s="6">
        <f t="shared" si="27"/>
        <v>0</v>
      </c>
      <c r="M14" s="6">
        <f t="shared" si="27"/>
        <v>0</v>
      </c>
      <c r="N14" s="6">
        <f t="shared" si="27"/>
        <v>0</v>
      </c>
      <c r="O14" s="6">
        <f t="shared" si="27"/>
        <v>0</v>
      </c>
      <c r="P14" s="6">
        <f t="shared" si="27"/>
        <v>0</v>
      </c>
      <c r="Q14" s="6">
        <f t="shared" si="27"/>
        <v>0</v>
      </c>
      <c r="R14" s="6">
        <f t="shared" si="27"/>
        <v>0</v>
      </c>
      <c r="S14" s="6">
        <f t="shared" si="27"/>
        <v>0</v>
      </c>
      <c r="T14" s="6">
        <f>S14*(1+$T$81)</f>
        <v>0</v>
      </c>
      <c r="U14" s="6">
        <f t="shared" ref="U14:AE14" si="28">T14</f>
        <v>0</v>
      </c>
      <c r="V14" s="6">
        <f t="shared" si="28"/>
        <v>0</v>
      </c>
      <c r="W14" s="6">
        <f t="shared" si="28"/>
        <v>0</v>
      </c>
      <c r="X14" s="6">
        <f t="shared" si="28"/>
        <v>0</v>
      </c>
      <c r="Y14" s="6">
        <f t="shared" si="28"/>
        <v>0</v>
      </c>
      <c r="Z14" s="6">
        <f t="shared" si="28"/>
        <v>0</v>
      </c>
      <c r="AA14" s="6">
        <f t="shared" si="28"/>
        <v>0</v>
      </c>
      <c r="AB14" s="6">
        <f t="shared" si="28"/>
        <v>0</v>
      </c>
      <c r="AC14" s="6">
        <f t="shared" si="28"/>
        <v>0</v>
      </c>
      <c r="AD14" s="6">
        <f t="shared" si="28"/>
        <v>0</v>
      </c>
      <c r="AE14" s="6">
        <f t="shared" si="28"/>
        <v>0</v>
      </c>
      <c r="AF14" s="6">
        <f t="shared" ref="AF14:AF25" si="29">AE14*(1+$AF$81)</f>
        <v>0</v>
      </c>
      <c r="AG14" s="6">
        <f t="shared" si="24"/>
        <v>0</v>
      </c>
      <c r="AH14" s="6">
        <f t="shared" si="24"/>
        <v>0</v>
      </c>
      <c r="AI14" s="6">
        <f t="shared" si="24"/>
        <v>0</v>
      </c>
      <c r="AJ14" s="6">
        <f t="shared" si="24"/>
        <v>0</v>
      </c>
      <c r="AK14" s="6">
        <f t="shared" si="24"/>
        <v>0</v>
      </c>
      <c r="AL14" s="6">
        <v>12000</v>
      </c>
      <c r="AM14" s="6">
        <f t="shared" si="13"/>
        <v>12000</v>
      </c>
      <c r="AN14" s="6">
        <f t="shared" si="13"/>
        <v>12000</v>
      </c>
      <c r="AO14" s="6">
        <f t="shared" si="13"/>
        <v>12000</v>
      </c>
      <c r="AP14" s="6">
        <f t="shared" si="13"/>
        <v>12000</v>
      </c>
      <c r="AQ14" s="6">
        <f t="shared" si="13"/>
        <v>12000</v>
      </c>
      <c r="AR14" s="6">
        <f t="shared" ref="AR14:AR21" si="30">AQ14*(1+$AR$81)</f>
        <v>12360</v>
      </c>
      <c r="AS14" s="6">
        <f t="shared" ref="AS14:BC14" si="31">AR14</f>
        <v>12360</v>
      </c>
      <c r="AT14" s="6">
        <f t="shared" si="31"/>
        <v>12360</v>
      </c>
      <c r="AU14" s="6">
        <f t="shared" si="31"/>
        <v>12360</v>
      </c>
      <c r="AV14" s="6">
        <f t="shared" si="31"/>
        <v>12360</v>
      </c>
      <c r="AW14" s="6">
        <f t="shared" si="31"/>
        <v>12360</v>
      </c>
      <c r="AX14" s="6">
        <f t="shared" si="31"/>
        <v>12360</v>
      </c>
      <c r="AY14" s="6">
        <f t="shared" si="31"/>
        <v>12360</v>
      </c>
      <c r="AZ14" s="6">
        <f t="shared" si="31"/>
        <v>12360</v>
      </c>
      <c r="BA14" s="6">
        <f t="shared" si="31"/>
        <v>12360</v>
      </c>
      <c r="BB14" s="6">
        <f t="shared" si="31"/>
        <v>12360</v>
      </c>
      <c r="BC14" s="6">
        <f t="shared" si="31"/>
        <v>12360</v>
      </c>
      <c r="BD14" s="6">
        <f t="shared" si="15"/>
        <v>12730.800000000001</v>
      </c>
      <c r="BE14" s="6">
        <f t="shared" ref="BE14:BO14" si="32">BD14</f>
        <v>12730.800000000001</v>
      </c>
      <c r="BF14" s="6">
        <f t="shared" si="32"/>
        <v>12730.800000000001</v>
      </c>
      <c r="BG14" s="6">
        <f t="shared" si="32"/>
        <v>12730.800000000001</v>
      </c>
      <c r="BH14" s="6">
        <f t="shared" si="32"/>
        <v>12730.800000000001</v>
      </c>
      <c r="BI14" s="6">
        <f t="shared" si="32"/>
        <v>12730.800000000001</v>
      </c>
      <c r="BJ14" s="6">
        <f t="shared" si="32"/>
        <v>12730.800000000001</v>
      </c>
      <c r="BK14" s="6">
        <f t="shared" si="32"/>
        <v>12730.800000000001</v>
      </c>
      <c r="BL14" s="6">
        <f t="shared" si="32"/>
        <v>12730.800000000001</v>
      </c>
      <c r="BM14" s="6">
        <f t="shared" si="32"/>
        <v>12730.800000000001</v>
      </c>
      <c r="BN14" s="6">
        <f t="shared" si="32"/>
        <v>12730.800000000001</v>
      </c>
      <c r="BO14" s="6">
        <f t="shared" si="32"/>
        <v>12730.800000000001</v>
      </c>
    </row>
    <row r="15" spans="1:67" ht="12.75" x14ac:dyDescent="0.2">
      <c r="A15" s="9"/>
      <c r="B15" s="6" t="str">
        <f>Budget!B14</f>
        <v>Belgium Data Management Manager (1 --&gt; 2 FTE)</v>
      </c>
      <c r="C15" s="6">
        <f>SUM('Year 0'!C15:M15)</f>
        <v>0</v>
      </c>
      <c r="D15" s="6">
        <f>'Year 0'!N15</f>
        <v>0</v>
      </c>
      <c r="E15" s="6">
        <f>'Year 0'!O15</f>
        <v>0</v>
      </c>
      <c r="F15" s="6">
        <f>'Year 0'!P15</f>
        <v>0</v>
      </c>
      <c r="G15" s="6">
        <f>'Year 0'!Q15</f>
        <v>0</v>
      </c>
      <c r="H15" s="6">
        <f>'Single country financials'!$D$5</f>
        <v>5000</v>
      </c>
      <c r="I15" s="6">
        <f t="shared" ref="I15:S15" si="33">H15</f>
        <v>5000</v>
      </c>
      <c r="J15" s="6">
        <f t="shared" si="33"/>
        <v>5000</v>
      </c>
      <c r="K15" s="6">
        <f t="shared" si="33"/>
        <v>5000</v>
      </c>
      <c r="L15" s="6">
        <f t="shared" si="33"/>
        <v>5000</v>
      </c>
      <c r="M15" s="6">
        <f t="shared" si="33"/>
        <v>5000</v>
      </c>
      <c r="N15" s="6">
        <f t="shared" si="33"/>
        <v>5000</v>
      </c>
      <c r="O15" s="6">
        <f t="shared" si="33"/>
        <v>5000</v>
      </c>
      <c r="P15" s="6">
        <f t="shared" si="33"/>
        <v>5000</v>
      </c>
      <c r="Q15" s="6">
        <f t="shared" si="33"/>
        <v>5000</v>
      </c>
      <c r="R15" s="6">
        <f t="shared" si="33"/>
        <v>5000</v>
      </c>
      <c r="S15" s="6">
        <f t="shared" si="33"/>
        <v>5000</v>
      </c>
      <c r="T15" s="6">
        <f>S15*(1+$T$81)+'Single country financials'!D5</f>
        <v>10150</v>
      </c>
      <c r="U15" s="6">
        <f t="shared" ref="U15:AE15" si="34">T15</f>
        <v>10150</v>
      </c>
      <c r="V15" s="6">
        <f t="shared" si="34"/>
        <v>10150</v>
      </c>
      <c r="W15" s="6">
        <f t="shared" si="34"/>
        <v>10150</v>
      </c>
      <c r="X15" s="6">
        <f t="shared" si="34"/>
        <v>10150</v>
      </c>
      <c r="Y15" s="6">
        <f t="shared" si="34"/>
        <v>10150</v>
      </c>
      <c r="Z15" s="6">
        <f t="shared" si="34"/>
        <v>10150</v>
      </c>
      <c r="AA15" s="6">
        <f t="shared" si="34"/>
        <v>10150</v>
      </c>
      <c r="AB15" s="6">
        <f t="shared" si="34"/>
        <v>10150</v>
      </c>
      <c r="AC15" s="6">
        <f t="shared" si="34"/>
        <v>10150</v>
      </c>
      <c r="AD15" s="6">
        <f t="shared" si="34"/>
        <v>10150</v>
      </c>
      <c r="AE15" s="6">
        <f t="shared" si="34"/>
        <v>10150</v>
      </c>
      <c r="AF15" s="6">
        <f t="shared" si="29"/>
        <v>10454.5</v>
      </c>
      <c r="AG15" s="6">
        <f t="shared" si="24"/>
        <v>10454.5</v>
      </c>
      <c r="AH15" s="6">
        <f t="shared" si="24"/>
        <v>10454.5</v>
      </c>
      <c r="AI15" s="6">
        <f t="shared" si="24"/>
        <v>10454.5</v>
      </c>
      <c r="AJ15" s="6">
        <f t="shared" si="24"/>
        <v>10454.5</v>
      </c>
      <c r="AK15" s="6">
        <f t="shared" si="24"/>
        <v>10454.5</v>
      </c>
      <c r="AL15" s="6">
        <f>AK15</f>
        <v>10454.5</v>
      </c>
      <c r="AM15" s="6">
        <f t="shared" si="13"/>
        <v>10454.5</v>
      </c>
      <c r="AN15" s="6">
        <f t="shared" si="13"/>
        <v>10454.5</v>
      </c>
      <c r="AO15" s="6">
        <f t="shared" si="13"/>
        <v>10454.5</v>
      </c>
      <c r="AP15" s="6">
        <f t="shared" si="13"/>
        <v>10454.5</v>
      </c>
      <c r="AQ15" s="6">
        <f t="shared" si="13"/>
        <v>10454.5</v>
      </c>
      <c r="AR15" s="6">
        <f t="shared" si="30"/>
        <v>10768.135</v>
      </c>
      <c r="AS15" s="6">
        <f t="shared" ref="AS15:BC15" si="35">AR15</f>
        <v>10768.135</v>
      </c>
      <c r="AT15" s="6">
        <f t="shared" si="35"/>
        <v>10768.135</v>
      </c>
      <c r="AU15" s="6">
        <f t="shared" si="35"/>
        <v>10768.135</v>
      </c>
      <c r="AV15" s="6">
        <f t="shared" si="35"/>
        <v>10768.135</v>
      </c>
      <c r="AW15" s="6">
        <f t="shared" si="35"/>
        <v>10768.135</v>
      </c>
      <c r="AX15" s="6">
        <f t="shared" si="35"/>
        <v>10768.135</v>
      </c>
      <c r="AY15" s="6">
        <f t="shared" si="35"/>
        <v>10768.135</v>
      </c>
      <c r="AZ15" s="6">
        <f t="shared" si="35"/>
        <v>10768.135</v>
      </c>
      <c r="BA15" s="6">
        <f t="shared" si="35"/>
        <v>10768.135</v>
      </c>
      <c r="BB15" s="6">
        <f t="shared" si="35"/>
        <v>10768.135</v>
      </c>
      <c r="BC15" s="6">
        <f t="shared" si="35"/>
        <v>10768.135</v>
      </c>
      <c r="BD15" s="6">
        <f t="shared" si="15"/>
        <v>11091.179050000001</v>
      </c>
      <c r="BE15" s="6">
        <f t="shared" ref="BE15:BO15" si="36">BD15</f>
        <v>11091.179050000001</v>
      </c>
      <c r="BF15" s="6">
        <f t="shared" si="36"/>
        <v>11091.179050000001</v>
      </c>
      <c r="BG15" s="6">
        <f t="shared" si="36"/>
        <v>11091.179050000001</v>
      </c>
      <c r="BH15" s="6">
        <f t="shared" si="36"/>
        <v>11091.179050000001</v>
      </c>
      <c r="BI15" s="6">
        <f t="shared" si="36"/>
        <v>11091.179050000001</v>
      </c>
      <c r="BJ15" s="6">
        <f t="shared" si="36"/>
        <v>11091.179050000001</v>
      </c>
      <c r="BK15" s="6">
        <f t="shared" si="36"/>
        <v>11091.179050000001</v>
      </c>
      <c r="BL15" s="6">
        <f t="shared" si="36"/>
        <v>11091.179050000001</v>
      </c>
      <c r="BM15" s="6">
        <f t="shared" si="36"/>
        <v>11091.179050000001</v>
      </c>
      <c r="BN15" s="6">
        <f t="shared" si="36"/>
        <v>11091.179050000001</v>
      </c>
      <c r="BO15" s="6">
        <f t="shared" si="36"/>
        <v>11091.179050000001</v>
      </c>
    </row>
    <row r="16" spans="1:67" ht="12.75" x14ac:dyDescent="0.2">
      <c r="A16" s="6" t="str">
        <f>Budget!A15</f>
        <v>Austria</v>
      </c>
      <c r="B16" s="6" t="str">
        <f>Budget!B15</f>
        <v>Sales Rep Country 2 (Austria) (1 FTE)</v>
      </c>
      <c r="C16" s="6">
        <f>SUM('Year 0'!C16:M16)</f>
        <v>0</v>
      </c>
      <c r="D16" s="6">
        <f>'Year 0'!N16</f>
        <v>0</v>
      </c>
      <c r="E16" s="6">
        <f>'Year 0'!O16</f>
        <v>0</v>
      </c>
      <c r="F16" s="6">
        <f>'Year 0'!P16</f>
        <v>0</v>
      </c>
      <c r="G16" s="6">
        <f>'Year 0'!Q16</f>
        <v>0</v>
      </c>
      <c r="H16" s="6">
        <v>0</v>
      </c>
      <c r="I16" s="6">
        <f t="shared" ref="I16:S16" si="37">H16</f>
        <v>0</v>
      </c>
      <c r="J16" s="6">
        <f t="shared" si="37"/>
        <v>0</v>
      </c>
      <c r="K16" s="6">
        <f t="shared" si="37"/>
        <v>0</v>
      </c>
      <c r="L16" s="6">
        <f t="shared" si="37"/>
        <v>0</v>
      </c>
      <c r="M16" s="6">
        <f t="shared" si="37"/>
        <v>0</v>
      </c>
      <c r="N16" s="6">
        <f t="shared" si="37"/>
        <v>0</v>
      </c>
      <c r="O16" s="6">
        <f t="shared" si="37"/>
        <v>0</v>
      </c>
      <c r="P16" s="6">
        <f t="shared" si="37"/>
        <v>0</v>
      </c>
      <c r="Q16" s="6">
        <f t="shared" si="37"/>
        <v>0</v>
      </c>
      <c r="R16" s="6">
        <f t="shared" si="37"/>
        <v>0</v>
      </c>
      <c r="S16" s="6">
        <f t="shared" si="37"/>
        <v>0</v>
      </c>
      <c r="T16" s="6">
        <f>'Single country financials'!$D$4</f>
        <v>9000</v>
      </c>
      <c r="U16" s="6">
        <f t="shared" ref="U16:AE16" si="38">T16</f>
        <v>9000</v>
      </c>
      <c r="V16" s="6">
        <f t="shared" si="38"/>
        <v>9000</v>
      </c>
      <c r="W16" s="6">
        <f t="shared" si="38"/>
        <v>9000</v>
      </c>
      <c r="X16" s="6">
        <f t="shared" si="38"/>
        <v>9000</v>
      </c>
      <c r="Y16" s="6">
        <f t="shared" si="38"/>
        <v>9000</v>
      </c>
      <c r="Z16" s="6">
        <f t="shared" si="38"/>
        <v>9000</v>
      </c>
      <c r="AA16" s="6">
        <f t="shared" si="38"/>
        <v>9000</v>
      </c>
      <c r="AB16" s="6">
        <f t="shared" si="38"/>
        <v>9000</v>
      </c>
      <c r="AC16" s="6">
        <f t="shared" si="38"/>
        <v>9000</v>
      </c>
      <c r="AD16" s="6">
        <f t="shared" si="38"/>
        <v>9000</v>
      </c>
      <c r="AE16" s="6">
        <f t="shared" si="38"/>
        <v>9000</v>
      </c>
      <c r="AF16" s="6">
        <f t="shared" si="29"/>
        <v>9270</v>
      </c>
      <c r="AG16" s="6">
        <f t="shared" si="24"/>
        <v>9270</v>
      </c>
      <c r="AH16" s="6">
        <f t="shared" si="24"/>
        <v>9270</v>
      </c>
      <c r="AI16" s="6">
        <f t="shared" si="24"/>
        <v>9270</v>
      </c>
      <c r="AJ16" s="6">
        <f t="shared" si="24"/>
        <v>9270</v>
      </c>
      <c r="AK16" s="6">
        <f t="shared" si="24"/>
        <v>9270</v>
      </c>
      <c r="AL16" s="6">
        <f>AK16</f>
        <v>9270</v>
      </c>
      <c r="AM16" s="6">
        <f t="shared" si="13"/>
        <v>9270</v>
      </c>
      <c r="AN16" s="6">
        <f t="shared" si="13"/>
        <v>9270</v>
      </c>
      <c r="AO16" s="6">
        <f t="shared" si="13"/>
        <v>9270</v>
      </c>
      <c r="AP16" s="6">
        <f t="shared" si="13"/>
        <v>9270</v>
      </c>
      <c r="AQ16" s="6">
        <f t="shared" si="13"/>
        <v>9270</v>
      </c>
      <c r="AR16" s="6">
        <f t="shared" si="30"/>
        <v>9548.1</v>
      </c>
      <c r="AS16" s="6">
        <f t="shared" ref="AS16:BC16" si="39">AR16</f>
        <v>9548.1</v>
      </c>
      <c r="AT16" s="6">
        <f t="shared" si="39"/>
        <v>9548.1</v>
      </c>
      <c r="AU16" s="6">
        <f t="shared" si="39"/>
        <v>9548.1</v>
      </c>
      <c r="AV16" s="6">
        <f t="shared" si="39"/>
        <v>9548.1</v>
      </c>
      <c r="AW16" s="6">
        <f t="shared" si="39"/>
        <v>9548.1</v>
      </c>
      <c r="AX16" s="6">
        <f t="shared" si="39"/>
        <v>9548.1</v>
      </c>
      <c r="AY16" s="6">
        <f t="shared" si="39"/>
        <v>9548.1</v>
      </c>
      <c r="AZ16" s="6">
        <f t="shared" si="39"/>
        <v>9548.1</v>
      </c>
      <c r="BA16" s="6">
        <f t="shared" si="39"/>
        <v>9548.1</v>
      </c>
      <c r="BB16" s="6">
        <f t="shared" si="39"/>
        <v>9548.1</v>
      </c>
      <c r="BC16" s="6">
        <f t="shared" si="39"/>
        <v>9548.1</v>
      </c>
      <c r="BD16" s="6">
        <f t="shared" si="15"/>
        <v>9834.5430000000015</v>
      </c>
      <c r="BE16" s="6">
        <f t="shared" ref="BE16:BO16" si="40">BD16</f>
        <v>9834.5430000000015</v>
      </c>
      <c r="BF16" s="6">
        <f t="shared" si="40"/>
        <v>9834.5430000000015</v>
      </c>
      <c r="BG16" s="6">
        <f t="shared" si="40"/>
        <v>9834.5430000000015</v>
      </c>
      <c r="BH16" s="6">
        <f t="shared" si="40"/>
        <v>9834.5430000000015</v>
      </c>
      <c r="BI16" s="6">
        <f t="shared" si="40"/>
        <v>9834.5430000000015</v>
      </c>
      <c r="BJ16" s="6">
        <f t="shared" si="40"/>
        <v>9834.5430000000015</v>
      </c>
      <c r="BK16" s="6">
        <f t="shared" si="40"/>
        <v>9834.5430000000015</v>
      </c>
      <c r="BL16" s="6">
        <f t="shared" si="40"/>
        <v>9834.5430000000015</v>
      </c>
      <c r="BM16" s="6">
        <f t="shared" si="40"/>
        <v>9834.5430000000015</v>
      </c>
      <c r="BN16" s="6">
        <f t="shared" si="40"/>
        <v>9834.5430000000015</v>
      </c>
      <c r="BO16" s="6">
        <f t="shared" si="40"/>
        <v>9834.5430000000015</v>
      </c>
    </row>
    <row r="17" spans="1:67" ht="12.75" x14ac:dyDescent="0.2">
      <c r="A17" s="6"/>
      <c r="B17" s="6" t="str">
        <f>Budget!B16</f>
        <v>Austria data management manager (1 --&gt; 2 FTE)</v>
      </c>
      <c r="C17" s="6">
        <f>SUM('Year 0'!C17:M17)</f>
        <v>0</v>
      </c>
      <c r="D17" s="6">
        <f>'Year 0'!N17</f>
        <v>0</v>
      </c>
      <c r="E17" s="6">
        <f>'Year 0'!O17</f>
        <v>0</v>
      </c>
      <c r="F17" s="6">
        <f>'Year 0'!P17</f>
        <v>0</v>
      </c>
      <c r="G17" s="6">
        <f>'Year 0'!Q17</f>
        <v>0</v>
      </c>
      <c r="H17" s="6">
        <v>0</v>
      </c>
      <c r="I17" s="6">
        <f t="shared" ref="I17:S17" si="41">H17</f>
        <v>0</v>
      </c>
      <c r="J17" s="6">
        <f t="shared" si="41"/>
        <v>0</v>
      </c>
      <c r="K17" s="6">
        <f t="shared" si="41"/>
        <v>0</v>
      </c>
      <c r="L17" s="6">
        <f t="shared" si="41"/>
        <v>0</v>
      </c>
      <c r="M17" s="6">
        <f t="shared" si="41"/>
        <v>0</v>
      </c>
      <c r="N17" s="6">
        <f t="shared" si="41"/>
        <v>0</v>
      </c>
      <c r="O17" s="6">
        <f t="shared" si="41"/>
        <v>0</v>
      </c>
      <c r="P17" s="6">
        <f t="shared" si="41"/>
        <v>0</v>
      </c>
      <c r="Q17" s="6">
        <f t="shared" si="41"/>
        <v>0</v>
      </c>
      <c r="R17" s="6">
        <f t="shared" si="41"/>
        <v>0</v>
      </c>
      <c r="S17" s="6">
        <f t="shared" si="41"/>
        <v>0</v>
      </c>
      <c r="T17" s="6">
        <f>S17*(1+$T$81)</f>
        <v>0</v>
      </c>
      <c r="U17" s="6">
        <f t="shared" ref="U17:Y26" si="42">T17</f>
        <v>0</v>
      </c>
      <c r="V17" s="6">
        <f t="shared" si="42"/>
        <v>0</v>
      </c>
      <c r="W17" s="6">
        <f t="shared" si="42"/>
        <v>0</v>
      </c>
      <c r="X17" s="6">
        <f t="shared" si="42"/>
        <v>0</v>
      </c>
      <c r="Y17" s="6">
        <f t="shared" si="42"/>
        <v>0</v>
      </c>
      <c r="Z17" s="6">
        <f>'Single country financials'!$D$5</f>
        <v>5000</v>
      </c>
      <c r="AA17" s="6">
        <f t="shared" ref="AA17:AE26" si="43">Z17</f>
        <v>5000</v>
      </c>
      <c r="AB17" s="6">
        <f t="shared" si="43"/>
        <v>5000</v>
      </c>
      <c r="AC17" s="6">
        <f t="shared" si="43"/>
        <v>5000</v>
      </c>
      <c r="AD17" s="6">
        <f t="shared" si="43"/>
        <v>5000</v>
      </c>
      <c r="AE17" s="6">
        <f t="shared" si="43"/>
        <v>5000</v>
      </c>
      <c r="AF17" s="6">
        <f t="shared" si="29"/>
        <v>5150</v>
      </c>
      <c r="AG17" s="6">
        <f t="shared" si="24"/>
        <v>5150</v>
      </c>
      <c r="AH17" s="6">
        <f t="shared" si="24"/>
        <v>5150</v>
      </c>
      <c r="AI17" s="6">
        <f t="shared" si="24"/>
        <v>5150</v>
      </c>
      <c r="AJ17" s="6">
        <f t="shared" si="24"/>
        <v>5150</v>
      </c>
      <c r="AK17" s="6">
        <f t="shared" si="24"/>
        <v>5150</v>
      </c>
      <c r="AL17" s="6">
        <f>AK17+'Single country financials'!$D$5</f>
        <v>10150</v>
      </c>
      <c r="AM17" s="6">
        <f t="shared" si="13"/>
        <v>10150</v>
      </c>
      <c r="AN17" s="6">
        <f t="shared" si="13"/>
        <v>10150</v>
      </c>
      <c r="AO17" s="6">
        <f t="shared" si="13"/>
        <v>10150</v>
      </c>
      <c r="AP17" s="6">
        <f t="shared" si="13"/>
        <v>10150</v>
      </c>
      <c r="AQ17" s="6">
        <f t="shared" si="13"/>
        <v>10150</v>
      </c>
      <c r="AR17" s="6">
        <f t="shared" si="30"/>
        <v>10454.5</v>
      </c>
      <c r="AS17" s="6">
        <f t="shared" ref="AS17:BC17" si="44">AR17</f>
        <v>10454.5</v>
      </c>
      <c r="AT17" s="6">
        <f t="shared" si="44"/>
        <v>10454.5</v>
      </c>
      <c r="AU17" s="6">
        <f t="shared" si="44"/>
        <v>10454.5</v>
      </c>
      <c r="AV17" s="6">
        <f t="shared" si="44"/>
        <v>10454.5</v>
      </c>
      <c r="AW17" s="6">
        <f t="shared" si="44"/>
        <v>10454.5</v>
      </c>
      <c r="AX17" s="6">
        <f t="shared" si="44"/>
        <v>10454.5</v>
      </c>
      <c r="AY17" s="6">
        <f t="shared" si="44"/>
        <v>10454.5</v>
      </c>
      <c r="AZ17" s="6">
        <f t="shared" si="44"/>
        <v>10454.5</v>
      </c>
      <c r="BA17" s="6">
        <f t="shared" si="44"/>
        <v>10454.5</v>
      </c>
      <c r="BB17" s="6">
        <f t="shared" si="44"/>
        <v>10454.5</v>
      </c>
      <c r="BC17" s="6">
        <f t="shared" si="44"/>
        <v>10454.5</v>
      </c>
      <c r="BD17" s="6">
        <f t="shared" si="15"/>
        <v>10768.135</v>
      </c>
      <c r="BE17" s="6">
        <f t="shared" ref="BE17:BO17" si="45">BD17</f>
        <v>10768.135</v>
      </c>
      <c r="BF17" s="6">
        <f t="shared" si="45"/>
        <v>10768.135</v>
      </c>
      <c r="BG17" s="6">
        <f t="shared" si="45"/>
        <v>10768.135</v>
      </c>
      <c r="BH17" s="6">
        <f t="shared" si="45"/>
        <v>10768.135</v>
      </c>
      <c r="BI17" s="6">
        <f t="shared" si="45"/>
        <v>10768.135</v>
      </c>
      <c r="BJ17" s="6">
        <f t="shared" si="45"/>
        <v>10768.135</v>
      </c>
      <c r="BK17" s="6">
        <f t="shared" si="45"/>
        <v>10768.135</v>
      </c>
      <c r="BL17" s="6">
        <f t="shared" si="45"/>
        <v>10768.135</v>
      </c>
      <c r="BM17" s="6">
        <f t="shared" si="45"/>
        <v>10768.135</v>
      </c>
      <c r="BN17" s="6">
        <f t="shared" si="45"/>
        <v>10768.135</v>
      </c>
      <c r="BO17" s="6">
        <f t="shared" si="45"/>
        <v>10768.135</v>
      </c>
    </row>
    <row r="18" spans="1:67" ht="12.75" x14ac:dyDescent="0.2">
      <c r="A18" s="6" t="str">
        <f>Budget!A17</f>
        <v>Netherlands</v>
      </c>
      <c r="B18" s="6" t="str">
        <f>Budget!B17</f>
        <v>Sales Rep Country 3 (Netherlands) (1 FTE)</v>
      </c>
      <c r="C18" s="6">
        <f>SUM('Year 0'!C18:M18)</f>
        <v>0</v>
      </c>
      <c r="D18" s="6">
        <f>'Year 0'!N18</f>
        <v>0</v>
      </c>
      <c r="E18" s="6">
        <f>'Year 0'!O18</f>
        <v>0</v>
      </c>
      <c r="F18" s="6">
        <f>'Year 0'!P18</f>
        <v>0</v>
      </c>
      <c r="G18" s="6">
        <f>'Year 0'!Q18</f>
        <v>0</v>
      </c>
      <c r="H18" s="6">
        <f>'Single country financials'!$D$4</f>
        <v>9000</v>
      </c>
      <c r="I18" s="6">
        <f t="shared" ref="I18:S18" si="46">H18</f>
        <v>9000</v>
      </c>
      <c r="J18" s="6">
        <f t="shared" si="46"/>
        <v>9000</v>
      </c>
      <c r="K18" s="6">
        <f t="shared" si="46"/>
        <v>9000</v>
      </c>
      <c r="L18" s="6">
        <f t="shared" si="46"/>
        <v>9000</v>
      </c>
      <c r="M18" s="6">
        <f t="shared" si="46"/>
        <v>9000</v>
      </c>
      <c r="N18" s="6">
        <f t="shared" si="46"/>
        <v>9000</v>
      </c>
      <c r="O18" s="6">
        <f t="shared" si="46"/>
        <v>9000</v>
      </c>
      <c r="P18" s="6">
        <f t="shared" si="46"/>
        <v>9000</v>
      </c>
      <c r="Q18" s="6">
        <f t="shared" si="46"/>
        <v>9000</v>
      </c>
      <c r="R18" s="6">
        <f t="shared" si="46"/>
        <v>9000</v>
      </c>
      <c r="S18" s="6">
        <f t="shared" si="46"/>
        <v>9000</v>
      </c>
      <c r="T18" s="6">
        <f>S18*(1+$T$81)</f>
        <v>9270</v>
      </c>
      <c r="U18" s="6">
        <f t="shared" si="42"/>
        <v>9270</v>
      </c>
      <c r="V18" s="6">
        <f t="shared" si="42"/>
        <v>9270</v>
      </c>
      <c r="W18" s="6">
        <f t="shared" si="42"/>
        <v>9270</v>
      </c>
      <c r="X18" s="6">
        <f t="shared" si="42"/>
        <v>9270</v>
      </c>
      <c r="Y18" s="6">
        <f t="shared" si="42"/>
        <v>9270</v>
      </c>
      <c r="Z18" s="6">
        <f>Y18</f>
        <v>9270</v>
      </c>
      <c r="AA18" s="6">
        <f t="shared" si="43"/>
        <v>9270</v>
      </c>
      <c r="AB18" s="6">
        <f t="shared" si="43"/>
        <v>9270</v>
      </c>
      <c r="AC18" s="6">
        <f t="shared" si="43"/>
        <v>9270</v>
      </c>
      <c r="AD18" s="6">
        <f t="shared" si="43"/>
        <v>9270</v>
      </c>
      <c r="AE18" s="6">
        <f t="shared" si="43"/>
        <v>9270</v>
      </c>
      <c r="AF18" s="6">
        <f t="shared" si="29"/>
        <v>9548.1</v>
      </c>
      <c r="AG18" s="6">
        <f t="shared" si="24"/>
        <v>9548.1</v>
      </c>
      <c r="AH18" s="6">
        <f t="shared" si="24"/>
        <v>9548.1</v>
      </c>
      <c r="AI18" s="6">
        <f t="shared" si="24"/>
        <v>9548.1</v>
      </c>
      <c r="AJ18" s="6">
        <f t="shared" si="24"/>
        <v>9548.1</v>
      </c>
      <c r="AK18" s="6">
        <f t="shared" si="24"/>
        <v>9548.1</v>
      </c>
      <c r="AL18" s="6">
        <f>AK18</f>
        <v>9548.1</v>
      </c>
      <c r="AM18" s="6">
        <f t="shared" si="13"/>
        <v>9548.1</v>
      </c>
      <c r="AN18" s="6">
        <f t="shared" si="13"/>
        <v>9548.1</v>
      </c>
      <c r="AO18" s="6">
        <f t="shared" si="13"/>
        <v>9548.1</v>
      </c>
      <c r="AP18" s="6">
        <f t="shared" si="13"/>
        <v>9548.1</v>
      </c>
      <c r="AQ18" s="6">
        <f t="shared" si="13"/>
        <v>9548.1</v>
      </c>
      <c r="AR18" s="6">
        <f t="shared" si="30"/>
        <v>9834.5430000000015</v>
      </c>
      <c r="AS18" s="6">
        <f t="shared" ref="AS18:BC18" si="47">AR18</f>
        <v>9834.5430000000015</v>
      </c>
      <c r="AT18" s="6">
        <f t="shared" si="47"/>
        <v>9834.5430000000015</v>
      </c>
      <c r="AU18" s="6">
        <f t="shared" si="47"/>
        <v>9834.5430000000015</v>
      </c>
      <c r="AV18" s="6">
        <f t="shared" si="47"/>
        <v>9834.5430000000015</v>
      </c>
      <c r="AW18" s="6">
        <f t="shared" si="47"/>
        <v>9834.5430000000015</v>
      </c>
      <c r="AX18" s="6">
        <f t="shared" si="47"/>
        <v>9834.5430000000015</v>
      </c>
      <c r="AY18" s="6">
        <f t="shared" si="47"/>
        <v>9834.5430000000015</v>
      </c>
      <c r="AZ18" s="6">
        <f t="shared" si="47"/>
        <v>9834.5430000000015</v>
      </c>
      <c r="BA18" s="6">
        <f t="shared" si="47"/>
        <v>9834.5430000000015</v>
      </c>
      <c r="BB18" s="6">
        <f t="shared" si="47"/>
        <v>9834.5430000000015</v>
      </c>
      <c r="BC18" s="6">
        <f t="shared" si="47"/>
        <v>9834.5430000000015</v>
      </c>
      <c r="BD18" s="6">
        <f t="shared" si="15"/>
        <v>10129.579290000001</v>
      </c>
      <c r="BE18" s="6">
        <f t="shared" ref="BE18:BO18" si="48">BD18</f>
        <v>10129.579290000001</v>
      </c>
      <c r="BF18" s="6">
        <f t="shared" si="48"/>
        <v>10129.579290000001</v>
      </c>
      <c r="BG18" s="6">
        <f t="shared" si="48"/>
        <v>10129.579290000001</v>
      </c>
      <c r="BH18" s="6">
        <f t="shared" si="48"/>
        <v>10129.579290000001</v>
      </c>
      <c r="BI18" s="6">
        <f t="shared" si="48"/>
        <v>10129.579290000001</v>
      </c>
      <c r="BJ18" s="6">
        <f t="shared" si="48"/>
        <v>10129.579290000001</v>
      </c>
      <c r="BK18" s="6">
        <f t="shared" si="48"/>
        <v>10129.579290000001</v>
      </c>
      <c r="BL18" s="6">
        <f t="shared" si="48"/>
        <v>10129.579290000001</v>
      </c>
      <c r="BM18" s="6">
        <f t="shared" si="48"/>
        <v>10129.579290000001</v>
      </c>
      <c r="BN18" s="6">
        <f t="shared" si="48"/>
        <v>10129.579290000001</v>
      </c>
      <c r="BO18" s="6">
        <f t="shared" si="48"/>
        <v>10129.579290000001</v>
      </c>
    </row>
    <row r="19" spans="1:67" ht="12.75" x14ac:dyDescent="0.2">
      <c r="A19" s="6"/>
      <c r="B19" s="6" t="str">
        <f>Budget!B18</f>
        <v>Netherlands Data Management Manager (1 --&gt; 2 FTE)</v>
      </c>
      <c r="C19" s="6">
        <f>SUM('Year 0'!C19:M19)</f>
        <v>0</v>
      </c>
      <c r="D19" s="6">
        <f>'Year 0'!N19</f>
        <v>0</v>
      </c>
      <c r="E19" s="6">
        <f>'Year 0'!O19</f>
        <v>0</v>
      </c>
      <c r="F19" s="6">
        <f>'Year 0'!P19</f>
        <v>0</v>
      </c>
      <c r="G19" s="6">
        <f>'Year 0'!Q19</f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f t="shared" ref="M19:S19" si="49">L19</f>
        <v>0</v>
      </c>
      <c r="N19" s="6">
        <f t="shared" si="49"/>
        <v>0</v>
      </c>
      <c r="O19" s="6">
        <f t="shared" si="49"/>
        <v>0</v>
      </c>
      <c r="P19" s="6">
        <f t="shared" si="49"/>
        <v>0</v>
      </c>
      <c r="Q19" s="6">
        <f t="shared" si="49"/>
        <v>0</v>
      </c>
      <c r="R19" s="6">
        <f t="shared" si="49"/>
        <v>0</v>
      </c>
      <c r="S19" s="6">
        <f t="shared" si="49"/>
        <v>0</v>
      </c>
      <c r="T19" s="6">
        <v>5000</v>
      </c>
      <c r="U19" s="6">
        <f t="shared" si="42"/>
        <v>5000</v>
      </c>
      <c r="V19" s="6">
        <f t="shared" si="42"/>
        <v>5000</v>
      </c>
      <c r="W19" s="6">
        <f t="shared" si="42"/>
        <v>5000</v>
      </c>
      <c r="X19" s="6">
        <f t="shared" si="42"/>
        <v>5000</v>
      </c>
      <c r="Y19" s="6">
        <f t="shared" si="42"/>
        <v>5000</v>
      </c>
      <c r="Z19" s="6">
        <f>Y19</f>
        <v>5000</v>
      </c>
      <c r="AA19" s="6">
        <f t="shared" si="43"/>
        <v>5000</v>
      </c>
      <c r="AB19" s="6">
        <f t="shared" si="43"/>
        <v>5000</v>
      </c>
      <c r="AC19" s="6">
        <f t="shared" si="43"/>
        <v>5000</v>
      </c>
      <c r="AD19" s="6">
        <f t="shared" si="43"/>
        <v>5000</v>
      </c>
      <c r="AE19" s="6">
        <f t="shared" si="43"/>
        <v>5000</v>
      </c>
      <c r="AF19" s="6">
        <f t="shared" si="29"/>
        <v>5150</v>
      </c>
      <c r="AG19" s="6">
        <f t="shared" si="24"/>
        <v>5150</v>
      </c>
      <c r="AH19" s="6">
        <f t="shared" si="24"/>
        <v>5150</v>
      </c>
      <c r="AI19" s="6">
        <f t="shared" si="24"/>
        <v>5150</v>
      </c>
      <c r="AJ19" s="6">
        <f t="shared" si="24"/>
        <v>5150</v>
      </c>
      <c r="AK19" s="6">
        <f t="shared" si="24"/>
        <v>5150</v>
      </c>
      <c r="AL19" s="6">
        <f>AK19+'Single country financials'!$D$5</f>
        <v>10150</v>
      </c>
      <c r="AM19" s="6">
        <f t="shared" si="13"/>
        <v>10150</v>
      </c>
      <c r="AN19" s="6">
        <f t="shared" si="13"/>
        <v>10150</v>
      </c>
      <c r="AO19" s="6">
        <f t="shared" si="13"/>
        <v>10150</v>
      </c>
      <c r="AP19" s="6">
        <f t="shared" si="13"/>
        <v>10150</v>
      </c>
      <c r="AQ19" s="6">
        <f t="shared" si="13"/>
        <v>10150</v>
      </c>
      <c r="AR19" s="6">
        <f t="shared" si="30"/>
        <v>10454.5</v>
      </c>
      <c r="AS19" s="6">
        <f t="shared" ref="AS19:BC19" si="50">AR19</f>
        <v>10454.5</v>
      </c>
      <c r="AT19" s="6">
        <f t="shared" si="50"/>
        <v>10454.5</v>
      </c>
      <c r="AU19" s="6">
        <f t="shared" si="50"/>
        <v>10454.5</v>
      </c>
      <c r="AV19" s="6">
        <f t="shared" si="50"/>
        <v>10454.5</v>
      </c>
      <c r="AW19" s="6">
        <f t="shared" si="50"/>
        <v>10454.5</v>
      </c>
      <c r="AX19" s="6">
        <f t="shared" si="50"/>
        <v>10454.5</v>
      </c>
      <c r="AY19" s="6">
        <f t="shared" si="50"/>
        <v>10454.5</v>
      </c>
      <c r="AZ19" s="6">
        <f t="shared" si="50"/>
        <v>10454.5</v>
      </c>
      <c r="BA19" s="6">
        <f t="shared" si="50"/>
        <v>10454.5</v>
      </c>
      <c r="BB19" s="6">
        <f t="shared" si="50"/>
        <v>10454.5</v>
      </c>
      <c r="BC19" s="6">
        <f t="shared" si="50"/>
        <v>10454.5</v>
      </c>
      <c r="BD19" s="6">
        <f t="shared" si="15"/>
        <v>10768.135</v>
      </c>
      <c r="BE19" s="6">
        <f t="shared" ref="BE19:BO19" si="51">BD19</f>
        <v>10768.135</v>
      </c>
      <c r="BF19" s="6">
        <f t="shared" si="51"/>
        <v>10768.135</v>
      </c>
      <c r="BG19" s="6">
        <f t="shared" si="51"/>
        <v>10768.135</v>
      </c>
      <c r="BH19" s="6">
        <f t="shared" si="51"/>
        <v>10768.135</v>
      </c>
      <c r="BI19" s="6">
        <f t="shared" si="51"/>
        <v>10768.135</v>
      </c>
      <c r="BJ19" s="6">
        <f t="shared" si="51"/>
        <v>10768.135</v>
      </c>
      <c r="BK19" s="6">
        <f t="shared" si="51"/>
        <v>10768.135</v>
      </c>
      <c r="BL19" s="6">
        <f t="shared" si="51"/>
        <v>10768.135</v>
      </c>
      <c r="BM19" s="6">
        <f t="shared" si="51"/>
        <v>10768.135</v>
      </c>
      <c r="BN19" s="6">
        <f t="shared" si="51"/>
        <v>10768.135</v>
      </c>
      <c r="BO19" s="6">
        <f t="shared" si="51"/>
        <v>10768.135</v>
      </c>
    </row>
    <row r="20" spans="1:67" ht="12.75" x14ac:dyDescent="0.2">
      <c r="A20" s="6" t="str">
        <f>Budget!A19</f>
        <v>France</v>
      </c>
      <c r="B20" s="6" t="str">
        <f>Budget!B19</f>
        <v>Sales Rep Country 4 (France) (1 FTE)</v>
      </c>
      <c r="C20" s="6">
        <f>SUM('Year 0'!C20:M20)</f>
        <v>0</v>
      </c>
      <c r="D20" s="6">
        <f>'Year 0'!N20</f>
        <v>0</v>
      </c>
      <c r="E20" s="6">
        <f>'Year 0'!O20</f>
        <v>0</v>
      </c>
      <c r="F20" s="6">
        <f>'Year 0'!P20</f>
        <v>0</v>
      </c>
      <c r="G20" s="6">
        <f>'Year 0'!Q20</f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f t="shared" ref="S20:S46" si="52">R20</f>
        <v>0</v>
      </c>
      <c r="T20" s="6">
        <f>'Single country financials'!$D$4</f>
        <v>9000</v>
      </c>
      <c r="U20" s="6">
        <f t="shared" si="42"/>
        <v>9000</v>
      </c>
      <c r="V20" s="6">
        <f t="shared" si="42"/>
        <v>9000</v>
      </c>
      <c r="W20" s="6">
        <f t="shared" si="42"/>
        <v>9000</v>
      </c>
      <c r="X20" s="6">
        <f t="shared" si="42"/>
        <v>9000</v>
      </c>
      <c r="Y20" s="6">
        <f t="shared" si="42"/>
        <v>9000</v>
      </c>
      <c r="Z20" s="6">
        <f>Y20</f>
        <v>9000</v>
      </c>
      <c r="AA20" s="6">
        <f t="shared" si="43"/>
        <v>9000</v>
      </c>
      <c r="AB20" s="6">
        <f t="shared" si="43"/>
        <v>9000</v>
      </c>
      <c r="AC20" s="6">
        <f t="shared" si="43"/>
        <v>9000</v>
      </c>
      <c r="AD20" s="6">
        <f t="shared" si="43"/>
        <v>9000</v>
      </c>
      <c r="AE20" s="6">
        <f t="shared" si="43"/>
        <v>9000</v>
      </c>
      <c r="AF20" s="6">
        <f t="shared" si="29"/>
        <v>9270</v>
      </c>
      <c r="AG20" s="6">
        <f t="shared" si="24"/>
        <v>9270</v>
      </c>
      <c r="AH20" s="6">
        <f t="shared" si="24"/>
        <v>9270</v>
      </c>
      <c r="AI20" s="6">
        <f t="shared" si="24"/>
        <v>9270</v>
      </c>
      <c r="AJ20" s="6">
        <f t="shared" si="24"/>
        <v>9270</v>
      </c>
      <c r="AK20" s="6">
        <f t="shared" si="24"/>
        <v>9270</v>
      </c>
      <c r="AL20" s="6">
        <f>AK20</f>
        <v>9270</v>
      </c>
      <c r="AM20" s="6">
        <f t="shared" si="13"/>
        <v>9270</v>
      </c>
      <c r="AN20" s="6">
        <f t="shared" si="13"/>
        <v>9270</v>
      </c>
      <c r="AO20" s="6">
        <f t="shared" si="13"/>
        <v>9270</v>
      </c>
      <c r="AP20" s="6">
        <f t="shared" si="13"/>
        <v>9270</v>
      </c>
      <c r="AQ20" s="6">
        <f t="shared" si="13"/>
        <v>9270</v>
      </c>
      <c r="AR20" s="6">
        <f t="shared" si="30"/>
        <v>9548.1</v>
      </c>
      <c r="AS20" s="6">
        <f t="shared" ref="AS20:BC20" si="53">AR20</f>
        <v>9548.1</v>
      </c>
      <c r="AT20" s="6">
        <f t="shared" si="53"/>
        <v>9548.1</v>
      </c>
      <c r="AU20" s="6">
        <f t="shared" si="53"/>
        <v>9548.1</v>
      </c>
      <c r="AV20" s="6">
        <f t="shared" si="53"/>
        <v>9548.1</v>
      </c>
      <c r="AW20" s="6">
        <f t="shared" si="53"/>
        <v>9548.1</v>
      </c>
      <c r="AX20" s="6">
        <f t="shared" si="53"/>
        <v>9548.1</v>
      </c>
      <c r="AY20" s="6">
        <f t="shared" si="53"/>
        <v>9548.1</v>
      </c>
      <c r="AZ20" s="6">
        <f t="shared" si="53"/>
        <v>9548.1</v>
      </c>
      <c r="BA20" s="6">
        <f t="shared" si="53"/>
        <v>9548.1</v>
      </c>
      <c r="BB20" s="6">
        <f t="shared" si="53"/>
        <v>9548.1</v>
      </c>
      <c r="BC20" s="6">
        <f t="shared" si="53"/>
        <v>9548.1</v>
      </c>
      <c r="BD20" s="6">
        <f t="shared" si="15"/>
        <v>9834.5430000000015</v>
      </c>
      <c r="BE20" s="6">
        <f t="shared" ref="BE20:BO20" si="54">BD20</f>
        <v>9834.5430000000015</v>
      </c>
      <c r="BF20" s="6">
        <f t="shared" si="54"/>
        <v>9834.5430000000015</v>
      </c>
      <c r="BG20" s="6">
        <f t="shared" si="54"/>
        <v>9834.5430000000015</v>
      </c>
      <c r="BH20" s="6">
        <f t="shared" si="54"/>
        <v>9834.5430000000015</v>
      </c>
      <c r="BI20" s="6">
        <f t="shared" si="54"/>
        <v>9834.5430000000015</v>
      </c>
      <c r="BJ20" s="6">
        <f t="shared" si="54"/>
        <v>9834.5430000000015</v>
      </c>
      <c r="BK20" s="6">
        <f t="shared" si="54"/>
        <v>9834.5430000000015</v>
      </c>
      <c r="BL20" s="6">
        <f t="shared" si="54"/>
        <v>9834.5430000000015</v>
      </c>
      <c r="BM20" s="6">
        <f t="shared" si="54"/>
        <v>9834.5430000000015</v>
      </c>
      <c r="BN20" s="6">
        <f t="shared" si="54"/>
        <v>9834.5430000000015</v>
      </c>
      <c r="BO20" s="6">
        <f t="shared" si="54"/>
        <v>9834.5430000000015</v>
      </c>
    </row>
    <row r="21" spans="1:67" ht="12.75" x14ac:dyDescent="0.2">
      <c r="A21" s="6"/>
      <c r="B21" s="6" t="str">
        <f>Budget!B20</f>
        <v>France Data Management Manager (1 --&gt; 2 FTE)</v>
      </c>
      <c r="C21" s="6">
        <f>SUM('Year 0'!C21:M21)</f>
        <v>0</v>
      </c>
      <c r="D21" s="6">
        <f>'Year 0'!N21</f>
        <v>0</v>
      </c>
      <c r="E21" s="6">
        <f>'Year 0'!O21</f>
        <v>0</v>
      </c>
      <c r="F21" s="6">
        <f>'Year 0'!P21</f>
        <v>0</v>
      </c>
      <c r="G21" s="6">
        <f>'Year 0'!Q21</f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f t="shared" si="52"/>
        <v>0</v>
      </c>
      <c r="T21" s="6">
        <f t="shared" ref="T21:T46" si="55">S21*(1+$T$81)</f>
        <v>0</v>
      </c>
      <c r="U21" s="6">
        <f t="shared" si="42"/>
        <v>0</v>
      </c>
      <c r="V21" s="6">
        <f t="shared" si="42"/>
        <v>0</v>
      </c>
      <c r="W21" s="6">
        <f t="shared" si="42"/>
        <v>0</v>
      </c>
      <c r="X21" s="6">
        <f t="shared" si="42"/>
        <v>0</v>
      </c>
      <c r="Y21" s="6">
        <f t="shared" si="42"/>
        <v>0</v>
      </c>
      <c r="Z21" s="6">
        <f>'Single country financials'!$D$5</f>
        <v>5000</v>
      </c>
      <c r="AA21" s="6">
        <f t="shared" si="43"/>
        <v>5000</v>
      </c>
      <c r="AB21" s="6">
        <f t="shared" si="43"/>
        <v>5000</v>
      </c>
      <c r="AC21" s="6">
        <f t="shared" si="43"/>
        <v>5000</v>
      </c>
      <c r="AD21" s="6">
        <f t="shared" si="43"/>
        <v>5000</v>
      </c>
      <c r="AE21" s="6">
        <f t="shared" si="43"/>
        <v>5000</v>
      </c>
      <c r="AF21" s="6">
        <f t="shared" si="29"/>
        <v>5150</v>
      </c>
      <c r="AG21" s="6">
        <f t="shared" si="24"/>
        <v>5150</v>
      </c>
      <c r="AH21" s="6">
        <f t="shared" si="24"/>
        <v>5150</v>
      </c>
      <c r="AI21" s="6">
        <f t="shared" si="24"/>
        <v>5150</v>
      </c>
      <c r="AJ21" s="6">
        <f t="shared" si="24"/>
        <v>5150</v>
      </c>
      <c r="AK21" s="6">
        <f t="shared" si="24"/>
        <v>5150</v>
      </c>
      <c r="AL21" s="6">
        <f>AK21+'Single country financials'!$D$5</f>
        <v>10150</v>
      </c>
      <c r="AM21" s="6">
        <f t="shared" ref="AM21:AQ30" si="56">AL21</f>
        <v>10150</v>
      </c>
      <c r="AN21" s="6">
        <f t="shared" si="56"/>
        <v>10150</v>
      </c>
      <c r="AO21" s="6">
        <f t="shared" si="56"/>
        <v>10150</v>
      </c>
      <c r="AP21" s="6">
        <f t="shared" si="56"/>
        <v>10150</v>
      </c>
      <c r="AQ21" s="6">
        <f t="shared" si="56"/>
        <v>10150</v>
      </c>
      <c r="AR21" s="6">
        <f t="shared" si="30"/>
        <v>10454.5</v>
      </c>
      <c r="AS21" s="6">
        <f t="shared" ref="AS21:BC21" si="57">AR21</f>
        <v>10454.5</v>
      </c>
      <c r="AT21" s="6">
        <f t="shared" si="57"/>
        <v>10454.5</v>
      </c>
      <c r="AU21" s="6">
        <f t="shared" si="57"/>
        <v>10454.5</v>
      </c>
      <c r="AV21" s="6">
        <f t="shared" si="57"/>
        <v>10454.5</v>
      </c>
      <c r="AW21" s="6">
        <f t="shared" si="57"/>
        <v>10454.5</v>
      </c>
      <c r="AX21" s="6">
        <f t="shared" si="57"/>
        <v>10454.5</v>
      </c>
      <c r="AY21" s="6">
        <f t="shared" si="57"/>
        <v>10454.5</v>
      </c>
      <c r="AZ21" s="6">
        <f t="shared" si="57"/>
        <v>10454.5</v>
      </c>
      <c r="BA21" s="6">
        <f t="shared" si="57"/>
        <v>10454.5</v>
      </c>
      <c r="BB21" s="6">
        <f t="shared" si="57"/>
        <v>10454.5</v>
      </c>
      <c r="BC21" s="6">
        <f t="shared" si="57"/>
        <v>10454.5</v>
      </c>
      <c r="BD21" s="6">
        <f t="shared" si="15"/>
        <v>10768.135</v>
      </c>
      <c r="BE21" s="6">
        <f t="shared" ref="BE21:BO21" si="58">BD21</f>
        <v>10768.135</v>
      </c>
      <c r="BF21" s="6">
        <f t="shared" si="58"/>
        <v>10768.135</v>
      </c>
      <c r="BG21" s="6">
        <f t="shared" si="58"/>
        <v>10768.135</v>
      </c>
      <c r="BH21" s="6">
        <f t="shared" si="58"/>
        <v>10768.135</v>
      </c>
      <c r="BI21" s="6">
        <f t="shared" si="58"/>
        <v>10768.135</v>
      </c>
      <c r="BJ21" s="6">
        <f t="shared" si="58"/>
        <v>10768.135</v>
      </c>
      <c r="BK21" s="6">
        <f t="shared" si="58"/>
        <v>10768.135</v>
      </c>
      <c r="BL21" s="6">
        <f t="shared" si="58"/>
        <v>10768.135</v>
      </c>
      <c r="BM21" s="6">
        <f t="shared" si="58"/>
        <v>10768.135</v>
      </c>
      <c r="BN21" s="6">
        <f t="shared" si="58"/>
        <v>10768.135</v>
      </c>
      <c r="BO21" s="6">
        <f t="shared" si="58"/>
        <v>10768.135</v>
      </c>
    </row>
    <row r="22" spans="1:67" ht="12.75" x14ac:dyDescent="0.2">
      <c r="A22" s="6" t="str">
        <f>Budget!A21</f>
        <v>Spain</v>
      </c>
      <c r="B22" s="6" t="str">
        <f>Budget!B21</f>
        <v>Sales Rep Country 5 (Spain) (1 FTE)</v>
      </c>
      <c r="C22" s="6">
        <f>SUM('Year 0'!C22:M22)</f>
        <v>0</v>
      </c>
      <c r="D22" s="6">
        <f>'Year 0'!N22</f>
        <v>0</v>
      </c>
      <c r="E22" s="6">
        <f>'Year 0'!O22</f>
        <v>0</v>
      </c>
      <c r="F22" s="6">
        <f>'Year 0'!P22</f>
        <v>0</v>
      </c>
      <c r="G22" s="6">
        <f>'Year 0'!Q22</f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f t="shared" si="52"/>
        <v>0</v>
      </c>
      <c r="T22" s="6">
        <f t="shared" si="55"/>
        <v>0</v>
      </c>
      <c r="U22" s="6">
        <f t="shared" si="42"/>
        <v>0</v>
      </c>
      <c r="V22" s="6">
        <f t="shared" si="42"/>
        <v>0</v>
      </c>
      <c r="W22" s="6">
        <f t="shared" si="42"/>
        <v>0</v>
      </c>
      <c r="X22" s="6">
        <f t="shared" si="42"/>
        <v>0</v>
      </c>
      <c r="Y22" s="6">
        <f t="shared" si="42"/>
        <v>0</v>
      </c>
      <c r="Z22" s="6">
        <f t="shared" ref="Z22:Z46" si="59">Y22</f>
        <v>0</v>
      </c>
      <c r="AA22" s="6">
        <f t="shared" si="43"/>
        <v>0</v>
      </c>
      <c r="AB22" s="6">
        <f t="shared" si="43"/>
        <v>0</v>
      </c>
      <c r="AC22" s="6">
        <f t="shared" si="43"/>
        <v>0</v>
      </c>
      <c r="AD22" s="6">
        <f t="shared" si="43"/>
        <v>0</v>
      </c>
      <c r="AE22" s="6">
        <f t="shared" si="43"/>
        <v>0</v>
      </c>
      <c r="AF22" s="6">
        <f t="shared" si="29"/>
        <v>0</v>
      </c>
      <c r="AG22" s="6">
        <f t="shared" si="24"/>
        <v>0</v>
      </c>
      <c r="AH22" s="6">
        <f t="shared" si="24"/>
        <v>0</v>
      </c>
      <c r="AI22" s="6">
        <f t="shared" si="24"/>
        <v>0</v>
      </c>
      <c r="AJ22" s="6">
        <f t="shared" si="24"/>
        <v>0</v>
      </c>
      <c r="AK22" s="6">
        <f t="shared" si="24"/>
        <v>0</v>
      </c>
      <c r="AL22" s="6">
        <f>AK22</f>
        <v>0</v>
      </c>
      <c r="AM22" s="6">
        <f t="shared" si="56"/>
        <v>0</v>
      </c>
      <c r="AN22" s="6">
        <f t="shared" si="56"/>
        <v>0</v>
      </c>
      <c r="AO22" s="6">
        <f t="shared" si="56"/>
        <v>0</v>
      </c>
      <c r="AP22" s="6">
        <f t="shared" si="56"/>
        <v>0</v>
      </c>
      <c r="AQ22" s="6">
        <f t="shared" si="56"/>
        <v>0</v>
      </c>
      <c r="AR22" s="6">
        <f>'Single country financials'!$D$4</f>
        <v>9000</v>
      </c>
      <c r="AS22" s="6">
        <f t="shared" ref="AS22:BC22" si="60">AR22</f>
        <v>9000</v>
      </c>
      <c r="AT22" s="6">
        <f t="shared" si="60"/>
        <v>9000</v>
      </c>
      <c r="AU22" s="6">
        <f t="shared" si="60"/>
        <v>9000</v>
      </c>
      <c r="AV22" s="6">
        <f t="shared" si="60"/>
        <v>9000</v>
      </c>
      <c r="AW22" s="6">
        <f t="shared" si="60"/>
        <v>9000</v>
      </c>
      <c r="AX22" s="6">
        <f t="shared" si="60"/>
        <v>9000</v>
      </c>
      <c r="AY22" s="6">
        <f t="shared" si="60"/>
        <v>9000</v>
      </c>
      <c r="AZ22" s="6">
        <f t="shared" si="60"/>
        <v>9000</v>
      </c>
      <c r="BA22" s="6">
        <f t="shared" si="60"/>
        <v>9000</v>
      </c>
      <c r="BB22" s="6">
        <f t="shared" si="60"/>
        <v>9000</v>
      </c>
      <c r="BC22" s="6">
        <f t="shared" si="60"/>
        <v>9000</v>
      </c>
      <c r="BD22" s="6">
        <f t="shared" si="15"/>
        <v>9270</v>
      </c>
      <c r="BE22" s="6">
        <f t="shared" ref="BE22:BO22" si="61">BD22</f>
        <v>9270</v>
      </c>
      <c r="BF22" s="6">
        <f t="shared" si="61"/>
        <v>9270</v>
      </c>
      <c r="BG22" s="6">
        <f t="shared" si="61"/>
        <v>9270</v>
      </c>
      <c r="BH22" s="6">
        <f t="shared" si="61"/>
        <v>9270</v>
      </c>
      <c r="BI22" s="6">
        <f t="shared" si="61"/>
        <v>9270</v>
      </c>
      <c r="BJ22" s="6">
        <f t="shared" si="61"/>
        <v>9270</v>
      </c>
      <c r="BK22" s="6">
        <f t="shared" si="61"/>
        <v>9270</v>
      </c>
      <c r="BL22" s="6">
        <f t="shared" si="61"/>
        <v>9270</v>
      </c>
      <c r="BM22" s="6">
        <f t="shared" si="61"/>
        <v>9270</v>
      </c>
      <c r="BN22" s="6">
        <f t="shared" si="61"/>
        <v>9270</v>
      </c>
      <c r="BO22" s="6">
        <f t="shared" si="61"/>
        <v>9270</v>
      </c>
    </row>
    <row r="23" spans="1:67" ht="12.75" x14ac:dyDescent="0.2">
      <c r="A23" s="6"/>
      <c r="B23" s="6" t="str">
        <f>Budget!B22</f>
        <v>Spain Data Management Manager (1 --&gt; 2 FTE)</v>
      </c>
      <c r="C23" s="6">
        <f>SUM('Year 0'!C23:M23)</f>
        <v>0</v>
      </c>
      <c r="D23" s="6">
        <f>'Year 0'!N23</f>
        <v>0</v>
      </c>
      <c r="E23" s="6">
        <f>'Year 0'!O23</f>
        <v>0</v>
      </c>
      <c r="F23" s="6">
        <f>'Year 0'!P23</f>
        <v>0</v>
      </c>
      <c r="G23" s="6">
        <f>'Year 0'!Q23</f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f t="shared" si="52"/>
        <v>0</v>
      </c>
      <c r="T23" s="6">
        <f t="shared" si="55"/>
        <v>0</v>
      </c>
      <c r="U23" s="6">
        <f t="shared" si="42"/>
        <v>0</v>
      </c>
      <c r="V23" s="6">
        <f t="shared" si="42"/>
        <v>0</v>
      </c>
      <c r="W23" s="6">
        <f t="shared" si="42"/>
        <v>0</v>
      </c>
      <c r="X23" s="6">
        <f t="shared" si="42"/>
        <v>0</v>
      </c>
      <c r="Y23" s="6">
        <f t="shared" si="42"/>
        <v>0</v>
      </c>
      <c r="Z23" s="6">
        <f t="shared" si="59"/>
        <v>0</v>
      </c>
      <c r="AA23" s="6">
        <f t="shared" si="43"/>
        <v>0</v>
      </c>
      <c r="AB23" s="6">
        <f t="shared" si="43"/>
        <v>0</v>
      </c>
      <c r="AC23" s="6">
        <f t="shared" si="43"/>
        <v>0</v>
      </c>
      <c r="AD23" s="6">
        <f t="shared" si="43"/>
        <v>0</v>
      </c>
      <c r="AE23" s="6">
        <f t="shared" si="43"/>
        <v>0</v>
      </c>
      <c r="AF23" s="6">
        <f t="shared" si="29"/>
        <v>0</v>
      </c>
      <c r="AG23" s="6">
        <f t="shared" ref="AG23:AK32" si="62">AF23</f>
        <v>0</v>
      </c>
      <c r="AH23" s="6">
        <f t="shared" si="62"/>
        <v>0</v>
      </c>
      <c r="AI23" s="6">
        <f t="shared" si="62"/>
        <v>0</v>
      </c>
      <c r="AJ23" s="6">
        <f t="shared" si="62"/>
        <v>0</v>
      </c>
      <c r="AK23" s="6">
        <f t="shared" si="62"/>
        <v>0</v>
      </c>
      <c r="AL23" s="6">
        <f>AK23</f>
        <v>0</v>
      </c>
      <c r="AM23" s="6">
        <f t="shared" si="56"/>
        <v>0</v>
      </c>
      <c r="AN23" s="6">
        <f t="shared" si="56"/>
        <v>0</v>
      </c>
      <c r="AO23" s="6">
        <f t="shared" si="56"/>
        <v>0</v>
      </c>
      <c r="AP23" s="6">
        <f t="shared" si="56"/>
        <v>0</v>
      </c>
      <c r="AQ23" s="6">
        <f t="shared" si="56"/>
        <v>0</v>
      </c>
      <c r="AR23" s="6">
        <f t="shared" ref="AR23:AR35" si="63">AQ23*(1+$AR$81)</f>
        <v>0</v>
      </c>
      <c r="AS23" s="6">
        <f t="shared" ref="AS23:AW32" si="64">AR23</f>
        <v>0</v>
      </c>
      <c r="AT23" s="6">
        <f t="shared" si="64"/>
        <v>0</v>
      </c>
      <c r="AU23" s="6">
        <f t="shared" si="64"/>
        <v>0</v>
      </c>
      <c r="AV23" s="6">
        <f t="shared" si="64"/>
        <v>0</v>
      </c>
      <c r="AW23" s="6">
        <f t="shared" si="64"/>
        <v>0</v>
      </c>
      <c r="AX23" s="6">
        <f>'Single country financials'!$D$5</f>
        <v>5000</v>
      </c>
      <c r="AY23" s="6">
        <f t="shared" ref="AY23:BC32" si="65">AX23</f>
        <v>5000</v>
      </c>
      <c r="AZ23" s="6">
        <f t="shared" si="65"/>
        <v>5000</v>
      </c>
      <c r="BA23" s="6">
        <f t="shared" si="65"/>
        <v>5000</v>
      </c>
      <c r="BB23" s="6">
        <f t="shared" si="65"/>
        <v>5000</v>
      </c>
      <c r="BC23" s="6">
        <f t="shared" si="65"/>
        <v>5000</v>
      </c>
      <c r="BD23" s="6">
        <f t="shared" si="15"/>
        <v>5150</v>
      </c>
      <c r="BE23" s="6">
        <f t="shared" ref="BE23:BI32" si="66">BD23</f>
        <v>5150</v>
      </c>
      <c r="BF23" s="6">
        <f t="shared" si="66"/>
        <v>5150</v>
      </c>
      <c r="BG23" s="6">
        <f t="shared" si="66"/>
        <v>5150</v>
      </c>
      <c r="BH23" s="6">
        <f t="shared" si="66"/>
        <v>5150</v>
      </c>
      <c r="BI23" s="6">
        <f t="shared" si="66"/>
        <v>5150</v>
      </c>
      <c r="BJ23" s="6">
        <f>BI23+'Single country financials'!$D$5</f>
        <v>10150</v>
      </c>
      <c r="BK23" s="6">
        <f t="shared" ref="BK23:BO32" si="67">BJ23</f>
        <v>10150</v>
      </c>
      <c r="BL23" s="6">
        <f t="shared" si="67"/>
        <v>10150</v>
      </c>
      <c r="BM23" s="6">
        <f t="shared" si="67"/>
        <v>10150</v>
      </c>
      <c r="BN23" s="6">
        <f t="shared" si="67"/>
        <v>10150</v>
      </c>
      <c r="BO23" s="6">
        <f t="shared" si="67"/>
        <v>10150</v>
      </c>
    </row>
    <row r="24" spans="1:67" ht="12.75" x14ac:dyDescent="0.2">
      <c r="A24" s="6" t="str">
        <f>Budget!A23</f>
        <v>Italy</v>
      </c>
      <c r="B24" s="6" t="str">
        <f>Budget!B23</f>
        <v>Sales Rep Country 6 (Italy) (1 FTE)</v>
      </c>
      <c r="C24" s="6">
        <f>SUM('Year 0'!C24:M24)</f>
        <v>0</v>
      </c>
      <c r="D24" s="6">
        <f>'Year 0'!N24</f>
        <v>0</v>
      </c>
      <c r="E24" s="6">
        <f>'Year 0'!O24</f>
        <v>0</v>
      </c>
      <c r="F24" s="6">
        <f>'Year 0'!P24</f>
        <v>0</v>
      </c>
      <c r="G24" s="6">
        <f>'Year 0'!Q24</f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f t="shared" si="52"/>
        <v>0</v>
      </c>
      <c r="T24" s="6">
        <f t="shared" si="55"/>
        <v>0</v>
      </c>
      <c r="U24" s="6">
        <f t="shared" si="42"/>
        <v>0</v>
      </c>
      <c r="V24" s="6">
        <f t="shared" si="42"/>
        <v>0</v>
      </c>
      <c r="W24" s="6">
        <f t="shared" si="42"/>
        <v>0</v>
      </c>
      <c r="X24" s="6">
        <f t="shared" si="42"/>
        <v>0</v>
      </c>
      <c r="Y24" s="6">
        <f t="shared" si="42"/>
        <v>0</v>
      </c>
      <c r="Z24" s="6">
        <f t="shared" si="59"/>
        <v>0</v>
      </c>
      <c r="AA24" s="6">
        <f t="shared" si="43"/>
        <v>0</v>
      </c>
      <c r="AB24" s="6">
        <f t="shared" si="43"/>
        <v>0</v>
      </c>
      <c r="AC24" s="6">
        <f t="shared" si="43"/>
        <v>0</v>
      </c>
      <c r="AD24" s="6">
        <f t="shared" si="43"/>
        <v>0</v>
      </c>
      <c r="AE24" s="6">
        <f t="shared" si="43"/>
        <v>0</v>
      </c>
      <c r="AF24" s="6">
        <f t="shared" si="29"/>
        <v>0</v>
      </c>
      <c r="AG24" s="6">
        <f t="shared" si="62"/>
        <v>0</v>
      </c>
      <c r="AH24" s="6">
        <f t="shared" si="62"/>
        <v>0</v>
      </c>
      <c r="AI24" s="6">
        <f t="shared" si="62"/>
        <v>0</v>
      </c>
      <c r="AJ24" s="6">
        <f t="shared" si="62"/>
        <v>0</v>
      </c>
      <c r="AK24" s="6">
        <f t="shared" si="62"/>
        <v>0</v>
      </c>
      <c r="AL24" s="6">
        <f>AK24</f>
        <v>0</v>
      </c>
      <c r="AM24" s="6">
        <f t="shared" si="56"/>
        <v>0</v>
      </c>
      <c r="AN24" s="6">
        <f t="shared" si="56"/>
        <v>0</v>
      </c>
      <c r="AO24" s="6">
        <f t="shared" si="56"/>
        <v>0</v>
      </c>
      <c r="AP24" s="6">
        <f t="shared" si="56"/>
        <v>0</v>
      </c>
      <c r="AQ24" s="6">
        <f t="shared" si="56"/>
        <v>0</v>
      </c>
      <c r="AR24" s="6">
        <f t="shared" si="63"/>
        <v>0</v>
      </c>
      <c r="AS24" s="6">
        <f t="shared" si="64"/>
        <v>0</v>
      </c>
      <c r="AT24" s="6">
        <f t="shared" si="64"/>
        <v>0</v>
      </c>
      <c r="AU24" s="6">
        <f t="shared" si="64"/>
        <v>0</v>
      </c>
      <c r="AV24" s="6">
        <f t="shared" si="64"/>
        <v>0</v>
      </c>
      <c r="AW24" s="6">
        <f t="shared" si="64"/>
        <v>0</v>
      </c>
      <c r="AX24" s="6">
        <f>AW24</f>
        <v>0</v>
      </c>
      <c r="AY24" s="6">
        <f t="shared" si="65"/>
        <v>0</v>
      </c>
      <c r="AZ24" s="6">
        <f t="shared" si="65"/>
        <v>0</v>
      </c>
      <c r="BA24" s="6">
        <f t="shared" si="65"/>
        <v>0</v>
      </c>
      <c r="BB24" s="6">
        <f t="shared" si="65"/>
        <v>0</v>
      </c>
      <c r="BC24" s="6">
        <f t="shared" si="65"/>
        <v>0</v>
      </c>
      <c r="BD24" s="6">
        <f>'Single country financials'!$D$4</f>
        <v>9000</v>
      </c>
      <c r="BE24" s="6">
        <f t="shared" si="66"/>
        <v>9000</v>
      </c>
      <c r="BF24" s="6">
        <f t="shared" si="66"/>
        <v>9000</v>
      </c>
      <c r="BG24" s="6">
        <f t="shared" si="66"/>
        <v>9000</v>
      </c>
      <c r="BH24" s="6">
        <f t="shared" si="66"/>
        <v>9000</v>
      </c>
      <c r="BI24" s="6">
        <f t="shared" si="66"/>
        <v>9000</v>
      </c>
      <c r="BJ24" s="6">
        <f>BI24</f>
        <v>9000</v>
      </c>
      <c r="BK24" s="6">
        <f t="shared" si="67"/>
        <v>9000</v>
      </c>
      <c r="BL24" s="6">
        <f t="shared" si="67"/>
        <v>9000</v>
      </c>
      <c r="BM24" s="6">
        <f t="shared" si="67"/>
        <v>9000</v>
      </c>
      <c r="BN24" s="6">
        <f t="shared" si="67"/>
        <v>9000</v>
      </c>
      <c r="BO24" s="6">
        <f t="shared" si="67"/>
        <v>9000</v>
      </c>
    </row>
    <row r="25" spans="1:67" ht="12.75" x14ac:dyDescent="0.2">
      <c r="A25" s="6"/>
      <c r="B25" s="6" t="str">
        <f>Budget!B24</f>
        <v>Italy Data Management Manager (1 --&gt; 2 FTE)</v>
      </c>
      <c r="C25" s="6">
        <f>SUM('Year 0'!C25:M25)</f>
        <v>0</v>
      </c>
      <c r="D25" s="6">
        <f>'Year 0'!N25</f>
        <v>0</v>
      </c>
      <c r="E25" s="6">
        <f>'Year 0'!O25</f>
        <v>0</v>
      </c>
      <c r="F25" s="6">
        <f>'Year 0'!P25</f>
        <v>0</v>
      </c>
      <c r="G25" s="6">
        <f>'Year 0'!Q25</f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f t="shared" si="52"/>
        <v>0</v>
      </c>
      <c r="T25" s="6">
        <f t="shared" si="55"/>
        <v>0</v>
      </c>
      <c r="U25" s="6">
        <f t="shared" si="42"/>
        <v>0</v>
      </c>
      <c r="V25" s="6">
        <f t="shared" si="42"/>
        <v>0</v>
      </c>
      <c r="W25" s="6">
        <f t="shared" si="42"/>
        <v>0</v>
      </c>
      <c r="X25" s="6">
        <f t="shared" si="42"/>
        <v>0</v>
      </c>
      <c r="Y25" s="6">
        <f t="shared" si="42"/>
        <v>0</v>
      </c>
      <c r="Z25" s="6">
        <f t="shared" si="59"/>
        <v>0</v>
      </c>
      <c r="AA25" s="6">
        <f t="shared" si="43"/>
        <v>0</v>
      </c>
      <c r="AB25" s="6">
        <f t="shared" si="43"/>
        <v>0</v>
      </c>
      <c r="AC25" s="6">
        <f t="shared" si="43"/>
        <v>0</v>
      </c>
      <c r="AD25" s="6">
        <f t="shared" si="43"/>
        <v>0</v>
      </c>
      <c r="AE25" s="6">
        <f t="shared" si="43"/>
        <v>0</v>
      </c>
      <c r="AF25" s="6">
        <f t="shared" si="29"/>
        <v>0</v>
      </c>
      <c r="AG25" s="6">
        <f t="shared" si="62"/>
        <v>0</v>
      </c>
      <c r="AH25" s="6">
        <f t="shared" si="62"/>
        <v>0</v>
      </c>
      <c r="AI25" s="6">
        <f t="shared" si="62"/>
        <v>0</v>
      </c>
      <c r="AJ25" s="6">
        <f t="shared" si="62"/>
        <v>0</v>
      </c>
      <c r="AK25" s="6">
        <f t="shared" si="62"/>
        <v>0</v>
      </c>
      <c r="AL25" s="6">
        <f>AK25</f>
        <v>0</v>
      </c>
      <c r="AM25" s="6">
        <f t="shared" si="56"/>
        <v>0</v>
      </c>
      <c r="AN25" s="6">
        <f t="shared" si="56"/>
        <v>0</v>
      </c>
      <c r="AO25" s="6">
        <f t="shared" si="56"/>
        <v>0</v>
      </c>
      <c r="AP25" s="6">
        <f t="shared" si="56"/>
        <v>0</v>
      </c>
      <c r="AQ25" s="6">
        <f t="shared" si="56"/>
        <v>0</v>
      </c>
      <c r="AR25" s="6">
        <f t="shared" si="63"/>
        <v>0</v>
      </c>
      <c r="AS25" s="6">
        <f t="shared" si="64"/>
        <v>0</v>
      </c>
      <c r="AT25" s="6">
        <f t="shared" si="64"/>
        <v>0</v>
      </c>
      <c r="AU25" s="6">
        <f t="shared" si="64"/>
        <v>0</v>
      </c>
      <c r="AV25" s="6">
        <f t="shared" si="64"/>
        <v>0</v>
      </c>
      <c r="AW25" s="6">
        <f t="shared" si="64"/>
        <v>0</v>
      </c>
      <c r="AX25" s="6">
        <f>AW25</f>
        <v>0</v>
      </c>
      <c r="AY25" s="6">
        <f t="shared" si="65"/>
        <v>0</v>
      </c>
      <c r="AZ25" s="6">
        <f t="shared" si="65"/>
        <v>0</v>
      </c>
      <c r="BA25" s="6">
        <f t="shared" si="65"/>
        <v>0</v>
      </c>
      <c r="BB25" s="6">
        <f t="shared" si="65"/>
        <v>0</v>
      </c>
      <c r="BC25" s="6">
        <f t="shared" si="65"/>
        <v>0</v>
      </c>
      <c r="BD25" s="6">
        <f>'[1]Year 3'!BJ25*(1+'[1]Year 4'!$C$80)</f>
        <v>0</v>
      </c>
      <c r="BE25" s="6">
        <f t="shared" si="66"/>
        <v>0</v>
      </c>
      <c r="BF25" s="6">
        <f t="shared" si="66"/>
        <v>0</v>
      </c>
      <c r="BG25" s="6">
        <f t="shared" si="66"/>
        <v>0</v>
      </c>
      <c r="BH25" s="6">
        <f t="shared" si="66"/>
        <v>0</v>
      </c>
      <c r="BI25" s="6">
        <f t="shared" si="66"/>
        <v>0</v>
      </c>
      <c r="BJ25" s="6">
        <f>'Single country financials'!$D$5</f>
        <v>5000</v>
      </c>
      <c r="BK25" s="6">
        <f t="shared" si="67"/>
        <v>5000</v>
      </c>
      <c r="BL25" s="6">
        <f t="shared" si="67"/>
        <v>5000</v>
      </c>
      <c r="BM25" s="6">
        <f t="shared" si="67"/>
        <v>5000</v>
      </c>
      <c r="BN25" s="6">
        <f t="shared" si="67"/>
        <v>5000</v>
      </c>
      <c r="BO25" s="6">
        <f t="shared" si="67"/>
        <v>5000</v>
      </c>
    </row>
    <row r="26" spans="1:67" ht="12.75" x14ac:dyDescent="0.2">
      <c r="A26" s="6" t="str">
        <f>Budget!A25</f>
        <v>Portugal</v>
      </c>
      <c r="B26" s="6" t="str">
        <f>Budget!B25</f>
        <v>Sales Rep Country 7 (Portugal) (1 FTE)</v>
      </c>
      <c r="C26" s="6">
        <f>SUM('Year 0'!C26:M26)</f>
        <v>0</v>
      </c>
      <c r="D26" s="6">
        <f>'Year 0'!N26</f>
        <v>0</v>
      </c>
      <c r="E26" s="6">
        <f>'Year 0'!O26</f>
        <v>0</v>
      </c>
      <c r="F26" s="6">
        <f>'Year 0'!P26</f>
        <v>0</v>
      </c>
      <c r="G26" s="6">
        <f>'Year 0'!Q26</f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f t="shared" si="52"/>
        <v>0</v>
      </c>
      <c r="T26" s="6">
        <f t="shared" si="55"/>
        <v>0</v>
      </c>
      <c r="U26" s="6">
        <f t="shared" si="42"/>
        <v>0</v>
      </c>
      <c r="V26" s="6">
        <f t="shared" si="42"/>
        <v>0</v>
      </c>
      <c r="W26" s="6">
        <f t="shared" si="42"/>
        <v>0</v>
      </c>
      <c r="X26" s="6">
        <f t="shared" si="42"/>
        <v>0</v>
      </c>
      <c r="Y26" s="6">
        <f t="shared" si="42"/>
        <v>0</v>
      </c>
      <c r="Z26" s="6">
        <f t="shared" si="59"/>
        <v>0</v>
      </c>
      <c r="AA26" s="6">
        <f t="shared" si="43"/>
        <v>0</v>
      </c>
      <c r="AB26" s="6">
        <f t="shared" si="43"/>
        <v>0</v>
      </c>
      <c r="AC26" s="6">
        <f t="shared" si="43"/>
        <v>0</v>
      </c>
      <c r="AD26" s="6">
        <f t="shared" si="43"/>
        <v>0</v>
      </c>
      <c r="AE26" s="6">
        <f t="shared" si="43"/>
        <v>0</v>
      </c>
      <c r="AF26" s="6">
        <f>'Single country financials'!$D$4</f>
        <v>9000</v>
      </c>
      <c r="AG26" s="6">
        <f t="shared" si="62"/>
        <v>9000</v>
      </c>
      <c r="AH26" s="6">
        <f t="shared" si="62"/>
        <v>9000</v>
      </c>
      <c r="AI26" s="6">
        <f t="shared" si="62"/>
        <v>9000</v>
      </c>
      <c r="AJ26" s="6">
        <f t="shared" si="62"/>
        <v>9000</v>
      </c>
      <c r="AK26" s="6">
        <f t="shared" si="62"/>
        <v>9000</v>
      </c>
      <c r="AL26" s="6">
        <f>AK26</f>
        <v>9000</v>
      </c>
      <c r="AM26" s="6">
        <f t="shared" si="56"/>
        <v>9000</v>
      </c>
      <c r="AN26" s="6">
        <f t="shared" si="56"/>
        <v>9000</v>
      </c>
      <c r="AO26" s="6">
        <f t="shared" si="56"/>
        <v>9000</v>
      </c>
      <c r="AP26" s="6">
        <f t="shared" si="56"/>
        <v>9000</v>
      </c>
      <c r="AQ26" s="6">
        <f t="shared" si="56"/>
        <v>9000</v>
      </c>
      <c r="AR26" s="6">
        <f t="shared" si="63"/>
        <v>9270</v>
      </c>
      <c r="AS26" s="6">
        <f t="shared" si="64"/>
        <v>9270</v>
      </c>
      <c r="AT26" s="6">
        <f t="shared" si="64"/>
        <v>9270</v>
      </c>
      <c r="AU26" s="6">
        <f t="shared" si="64"/>
        <v>9270</v>
      </c>
      <c r="AV26" s="6">
        <f t="shared" si="64"/>
        <v>9270</v>
      </c>
      <c r="AW26" s="6">
        <f t="shared" si="64"/>
        <v>9270</v>
      </c>
      <c r="AX26" s="6">
        <f>AW26</f>
        <v>9270</v>
      </c>
      <c r="AY26" s="6">
        <f t="shared" si="65"/>
        <v>9270</v>
      </c>
      <c r="AZ26" s="6">
        <f t="shared" si="65"/>
        <v>9270</v>
      </c>
      <c r="BA26" s="6">
        <f t="shared" si="65"/>
        <v>9270</v>
      </c>
      <c r="BB26" s="6">
        <f t="shared" si="65"/>
        <v>9270</v>
      </c>
      <c r="BC26" s="6">
        <f t="shared" si="65"/>
        <v>9270</v>
      </c>
      <c r="BD26" s="6">
        <f t="shared" ref="BD26:BD33" si="68">BC26*(1+$T$81)</f>
        <v>9548.1</v>
      </c>
      <c r="BE26" s="6">
        <f t="shared" si="66"/>
        <v>9548.1</v>
      </c>
      <c r="BF26" s="6">
        <f t="shared" si="66"/>
        <v>9548.1</v>
      </c>
      <c r="BG26" s="6">
        <f t="shared" si="66"/>
        <v>9548.1</v>
      </c>
      <c r="BH26" s="6">
        <f t="shared" si="66"/>
        <v>9548.1</v>
      </c>
      <c r="BI26" s="6">
        <f t="shared" si="66"/>
        <v>9548.1</v>
      </c>
      <c r="BJ26" s="6">
        <f t="shared" ref="BJ26:BJ34" si="69">BI26</f>
        <v>9548.1</v>
      </c>
      <c r="BK26" s="6">
        <f t="shared" si="67"/>
        <v>9548.1</v>
      </c>
      <c r="BL26" s="6">
        <f t="shared" si="67"/>
        <v>9548.1</v>
      </c>
      <c r="BM26" s="6">
        <f t="shared" si="67"/>
        <v>9548.1</v>
      </c>
      <c r="BN26" s="6">
        <f t="shared" si="67"/>
        <v>9548.1</v>
      </c>
      <c r="BO26" s="6">
        <f t="shared" si="67"/>
        <v>9548.1</v>
      </c>
    </row>
    <row r="27" spans="1:67" ht="12.75" x14ac:dyDescent="0.2">
      <c r="A27" s="6"/>
      <c r="B27" s="6" t="str">
        <f>Budget!B26</f>
        <v>Portugal Data Management Manager (1 --&gt; 2 FTE)</v>
      </c>
      <c r="C27" s="6">
        <f>SUM('Year 0'!C27:M27)</f>
        <v>0</v>
      </c>
      <c r="D27" s="6">
        <f>'Year 0'!N27</f>
        <v>0</v>
      </c>
      <c r="E27" s="6">
        <f>'Year 0'!O27</f>
        <v>0</v>
      </c>
      <c r="F27" s="6">
        <f>'Year 0'!P27</f>
        <v>0</v>
      </c>
      <c r="G27" s="6">
        <f>'Year 0'!Q27</f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f t="shared" si="52"/>
        <v>0</v>
      </c>
      <c r="T27" s="6">
        <f t="shared" si="55"/>
        <v>0</v>
      </c>
      <c r="U27" s="6">
        <f t="shared" ref="U27:Y36" si="70">T27</f>
        <v>0</v>
      </c>
      <c r="V27" s="6">
        <f t="shared" si="70"/>
        <v>0</v>
      </c>
      <c r="W27" s="6">
        <f t="shared" si="70"/>
        <v>0</v>
      </c>
      <c r="X27" s="6">
        <f t="shared" si="70"/>
        <v>0</v>
      </c>
      <c r="Y27" s="6">
        <f t="shared" si="70"/>
        <v>0</v>
      </c>
      <c r="Z27" s="6">
        <f t="shared" si="59"/>
        <v>0</v>
      </c>
      <c r="AA27" s="6">
        <f t="shared" ref="AA27:AE36" si="71">Z27</f>
        <v>0</v>
      </c>
      <c r="AB27" s="6">
        <f t="shared" si="71"/>
        <v>0</v>
      </c>
      <c r="AC27" s="6">
        <f t="shared" si="71"/>
        <v>0</v>
      </c>
      <c r="AD27" s="6">
        <f t="shared" si="71"/>
        <v>0</v>
      </c>
      <c r="AE27" s="6">
        <f t="shared" si="71"/>
        <v>0</v>
      </c>
      <c r="AF27" s="6">
        <f>AE27*(1+$AF$81)</f>
        <v>0</v>
      </c>
      <c r="AG27" s="6">
        <f t="shared" si="62"/>
        <v>0</v>
      </c>
      <c r="AH27" s="6">
        <f t="shared" si="62"/>
        <v>0</v>
      </c>
      <c r="AI27" s="6">
        <f t="shared" si="62"/>
        <v>0</v>
      </c>
      <c r="AJ27" s="6">
        <f t="shared" si="62"/>
        <v>0</v>
      </c>
      <c r="AK27" s="6">
        <f t="shared" si="62"/>
        <v>0</v>
      </c>
      <c r="AL27" s="6">
        <f>'Single country financials'!$D$5</f>
        <v>5000</v>
      </c>
      <c r="AM27" s="6">
        <f t="shared" si="56"/>
        <v>5000</v>
      </c>
      <c r="AN27" s="6">
        <f t="shared" si="56"/>
        <v>5000</v>
      </c>
      <c r="AO27" s="6">
        <f t="shared" si="56"/>
        <v>5000</v>
      </c>
      <c r="AP27" s="6">
        <f t="shared" si="56"/>
        <v>5000</v>
      </c>
      <c r="AQ27" s="6">
        <f t="shared" si="56"/>
        <v>5000</v>
      </c>
      <c r="AR27" s="6">
        <f t="shared" si="63"/>
        <v>5150</v>
      </c>
      <c r="AS27" s="6">
        <f t="shared" si="64"/>
        <v>5150</v>
      </c>
      <c r="AT27" s="6">
        <f t="shared" si="64"/>
        <v>5150</v>
      </c>
      <c r="AU27" s="6">
        <f t="shared" si="64"/>
        <v>5150</v>
      </c>
      <c r="AV27" s="6">
        <f t="shared" si="64"/>
        <v>5150</v>
      </c>
      <c r="AW27" s="6">
        <f t="shared" si="64"/>
        <v>5150</v>
      </c>
      <c r="AX27" s="6">
        <f>AW27+'Single country financials'!$D$5</f>
        <v>10150</v>
      </c>
      <c r="AY27" s="6">
        <f t="shared" si="65"/>
        <v>10150</v>
      </c>
      <c r="AZ27" s="6">
        <f t="shared" si="65"/>
        <v>10150</v>
      </c>
      <c r="BA27" s="6">
        <f t="shared" si="65"/>
        <v>10150</v>
      </c>
      <c r="BB27" s="6">
        <f t="shared" si="65"/>
        <v>10150</v>
      </c>
      <c r="BC27" s="6">
        <f t="shared" si="65"/>
        <v>10150</v>
      </c>
      <c r="BD27" s="6">
        <f t="shared" si="68"/>
        <v>10454.5</v>
      </c>
      <c r="BE27" s="6">
        <f t="shared" si="66"/>
        <v>10454.5</v>
      </c>
      <c r="BF27" s="6">
        <f t="shared" si="66"/>
        <v>10454.5</v>
      </c>
      <c r="BG27" s="6">
        <f t="shared" si="66"/>
        <v>10454.5</v>
      </c>
      <c r="BH27" s="6">
        <f t="shared" si="66"/>
        <v>10454.5</v>
      </c>
      <c r="BI27" s="6">
        <f t="shared" si="66"/>
        <v>10454.5</v>
      </c>
      <c r="BJ27" s="6">
        <f t="shared" si="69"/>
        <v>10454.5</v>
      </c>
      <c r="BK27" s="6">
        <f t="shared" si="67"/>
        <v>10454.5</v>
      </c>
      <c r="BL27" s="6">
        <f t="shared" si="67"/>
        <v>10454.5</v>
      </c>
      <c r="BM27" s="6">
        <f t="shared" si="67"/>
        <v>10454.5</v>
      </c>
      <c r="BN27" s="6">
        <f t="shared" si="67"/>
        <v>10454.5</v>
      </c>
      <c r="BO27" s="6">
        <f t="shared" si="67"/>
        <v>10454.5</v>
      </c>
    </row>
    <row r="28" spans="1:67" ht="12.75" x14ac:dyDescent="0.2">
      <c r="A28" s="6" t="str">
        <f>Budget!A27</f>
        <v>Germany</v>
      </c>
      <c r="B28" s="6" t="str">
        <f>Budget!B27</f>
        <v>Sales Rep Country 8 (Germany) (1 FTE)</v>
      </c>
      <c r="C28" s="6">
        <f>SUM('Year 0'!C28:M28)</f>
        <v>0</v>
      </c>
      <c r="D28" s="6">
        <f>'Year 0'!N28</f>
        <v>0</v>
      </c>
      <c r="E28" s="6">
        <f>'Year 0'!O28</f>
        <v>0</v>
      </c>
      <c r="F28" s="6">
        <f>'Year 0'!P28</f>
        <v>0</v>
      </c>
      <c r="G28" s="6">
        <f>'Year 0'!Q28</f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f t="shared" si="52"/>
        <v>0</v>
      </c>
      <c r="T28" s="6">
        <f t="shared" si="55"/>
        <v>0</v>
      </c>
      <c r="U28" s="6">
        <f t="shared" si="70"/>
        <v>0</v>
      </c>
      <c r="V28" s="6">
        <f t="shared" si="70"/>
        <v>0</v>
      </c>
      <c r="W28" s="6">
        <f t="shared" si="70"/>
        <v>0</v>
      </c>
      <c r="X28" s="6">
        <f t="shared" si="70"/>
        <v>0</v>
      </c>
      <c r="Y28" s="6">
        <f t="shared" si="70"/>
        <v>0</v>
      </c>
      <c r="Z28" s="6">
        <f t="shared" si="59"/>
        <v>0</v>
      </c>
      <c r="AA28" s="6">
        <f t="shared" si="71"/>
        <v>0</v>
      </c>
      <c r="AB28" s="6">
        <f t="shared" si="71"/>
        <v>0</v>
      </c>
      <c r="AC28" s="6">
        <f t="shared" si="71"/>
        <v>0</v>
      </c>
      <c r="AD28" s="6">
        <f t="shared" si="71"/>
        <v>0</v>
      </c>
      <c r="AE28" s="6">
        <f t="shared" si="71"/>
        <v>0</v>
      </c>
      <c r="AF28" s="6">
        <f>AE28*(1+$AF$81)</f>
        <v>0</v>
      </c>
      <c r="AG28" s="6">
        <f t="shared" si="62"/>
        <v>0</v>
      </c>
      <c r="AH28" s="6">
        <f t="shared" si="62"/>
        <v>0</v>
      </c>
      <c r="AI28" s="6">
        <f t="shared" si="62"/>
        <v>0</v>
      </c>
      <c r="AJ28" s="6">
        <f t="shared" si="62"/>
        <v>0</v>
      </c>
      <c r="AK28" s="6">
        <f t="shared" si="62"/>
        <v>0</v>
      </c>
      <c r="AL28" s="6">
        <f>AK28</f>
        <v>0</v>
      </c>
      <c r="AM28" s="6">
        <f t="shared" si="56"/>
        <v>0</v>
      </c>
      <c r="AN28" s="6">
        <f t="shared" si="56"/>
        <v>0</v>
      </c>
      <c r="AO28" s="6">
        <f t="shared" si="56"/>
        <v>0</v>
      </c>
      <c r="AP28" s="6">
        <f t="shared" si="56"/>
        <v>0</v>
      </c>
      <c r="AQ28" s="6">
        <f t="shared" si="56"/>
        <v>0</v>
      </c>
      <c r="AR28" s="6">
        <f t="shared" si="63"/>
        <v>0</v>
      </c>
      <c r="AS28" s="6">
        <f t="shared" si="64"/>
        <v>0</v>
      </c>
      <c r="AT28" s="6">
        <f t="shared" si="64"/>
        <v>0</v>
      </c>
      <c r="AU28" s="6">
        <f t="shared" si="64"/>
        <v>0</v>
      </c>
      <c r="AV28" s="6">
        <f t="shared" si="64"/>
        <v>0</v>
      </c>
      <c r="AW28" s="6">
        <f t="shared" si="64"/>
        <v>0</v>
      </c>
      <c r="AX28" s="6">
        <f>AW28</f>
        <v>0</v>
      </c>
      <c r="AY28" s="6">
        <f t="shared" si="65"/>
        <v>0</v>
      </c>
      <c r="AZ28" s="6">
        <f t="shared" si="65"/>
        <v>0</v>
      </c>
      <c r="BA28" s="6">
        <f t="shared" si="65"/>
        <v>0</v>
      </c>
      <c r="BB28" s="6">
        <f t="shared" si="65"/>
        <v>0</v>
      </c>
      <c r="BC28" s="6">
        <f t="shared" si="65"/>
        <v>0</v>
      </c>
      <c r="BD28" s="6">
        <f t="shared" si="68"/>
        <v>0</v>
      </c>
      <c r="BE28" s="6">
        <f t="shared" si="66"/>
        <v>0</v>
      </c>
      <c r="BF28" s="6">
        <f t="shared" si="66"/>
        <v>0</v>
      </c>
      <c r="BG28" s="6">
        <f t="shared" si="66"/>
        <v>0</v>
      </c>
      <c r="BH28" s="6">
        <f t="shared" si="66"/>
        <v>0</v>
      </c>
      <c r="BI28" s="6">
        <f t="shared" si="66"/>
        <v>0</v>
      </c>
      <c r="BJ28" s="6">
        <f t="shared" si="69"/>
        <v>0</v>
      </c>
      <c r="BK28" s="6">
        <f t="shared" si="67"/>
        <v>0</v>
      </c>
      <c r="BL28" s="6">
        <f t="shared" si="67"/>
        <v>0</v>
      </c>
      <c r="BM28" s="6">
        <f t="shared" si="67"/>
        <v>0</v>
      </c>
      <c r="BN28" s="6">
        <f t="shared" si="67"/>
        <v>0</v>
      </c>
      <c r="BO28" s="6">
        <f t="shared" si="67"/>
        <v>0</v>
      </c>
    </row>
    <row r="29" spans="1:67" ht="12.75" x14ac:dyDescent="0.2">
      <c r="A29" s="6"/>
      <c r="B29" s="6" t="str">
        <f>Budget!B28</f>
        <v>Germany Data Management Manager (1 --&gt; 2 FTE)</v>
      </c>
      <c r="C29" s="6">
        <f>SUM('Year 0'!C29:M29)</f>
        <v>0</v>
      </c>
      <c r="D29" s="6">
        <f>'Year 0'!N29</f>
        <v>0</v>
      </c>
      <c r="E29" s="6">
        <f>'Year 0'!O29</f>
        <v>0</v>
      </c>
      <c r="F29" s="6">
        <f>'Year 0'!P29</f>
        <v>0</v>
      </c>
      <c r="G29" s="6">
        <f>'Year 0'!Q29</f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f t="shared" si="52"/>
        <v>0</v>
      </c>
      <c r="T29" s="6">
        <f t="shared" si="55"/>
        <v>0</v>
      </c>
      <c r="U29" s="6">
        <f t="shared" si="70"/>
        <v>0</v>
      </c>
      <c r="V29" s="6">
        <f t="shared" si="70"/>
        <v>0</v>
      </c>
      <c r="W29" s="6">
        <f t="shared" si="70"/>
        <v>0</v>
      </c>
      <c r="X29" s="6">
        <f t="shared" si="70"/>
        <v>0</v>
      </c>
      <c r="Y29" s="6">
        <f t="shared" si="70"/>
        <v>0</v>
      </c>
      <c r="Z29" s="6">
        <f t="shared" si="59"/>
        <v>0</v>
      </c>
      <c r="AA29" s="6">
        <f t="shared" si="71"/>
        <v>0</v>
      </c>
      <c r="AB29" s="6">
        <f t="shared" si="71"/>
        <v>0</v>
      </c>
      <c r="AC29" s="6">
        <f t="shared" si="71"/>
        <v>0</v>
      </c>
      <c r="AD29" s="6">
        <f t="shared" si="71"/>
        <v>0</v>
      </c>
      <c r="AE29" s="6">
        <f t="shared" si="71"/>
        <v>0</v>
      </c>
      <c r="AF29" s="6">
        <f>AE29*(1+$AF$81)</f>
        <v>0</v>
      </c>
      <c r="AG29" s="6">
        <f t="shared" si="62"/>
        <v>0</v>
      </c>
      <c r="AH29" s="6">
        <f t="shared" si="62"/>
        <v>0</v>
      </c>
      <c r="AI29" s="6">
        <f t="shared" si="62"/>
        <v>0</v>
      </c>
      <c r="AJ29" s="6">
        <f t="shared" si="62"/>
        <v>0</v>
      </c>
      <c r="AK29" s="6">
        <f t="shared" si="62"/>
        <v>0</v>
      </c>
      <c r="AL29" s="6">
        <f>AK29</f>
        <v>0</v>
      </c>
      <c r="AM29" s="6">
        <f t="shared" si="56"/>
        <v>0</v>
      </c>
      <c r="AN29" s="6">
        <f t="shared" si="56"/>
        <v>0</v>
      </c>
      <c r="AO29" s="6">
        <f t="shared" si="56"/>
        <v>0</v>
      </c>
      <c r="AP29" s="6">
        <f t="shared" si="56"/>
        <v>0</v>
      </c>
      <c r="AQ29" s="6">
        <f t="shared" si="56"/>
        <v>0</v>
      </c>
      <c r="AR29" s="6">
        <f t="shared" si="63"/>
        <v>0</v>
      </c>
      <c r="AS29" s="6">
        <f t="shared" si="64"/>
        <v>0</v>
      </c>
      <c r="AT29" s="6">
        <f t="shared" si="64"/>
        <v>0</v>
      </c>
      <c r="AU29" s="6">
        <f t="shared" si="64"/>
        <v>0</v>
      </c>
      <c r="AV29" s="6">
        <f t="shared" si="64"/>
        <v>0</v>
      </c>
      <c r="AW29" s="6">
        <f t="shared" si="64"/>
        <v>0</v>
      </c>
      <c r="AX29" s="6">
        <f>AW29</f>
        <v>0</v>
      </c>
      <c r="AY29" s="6">
        <f t="shared" si="65"/>
        <v>0</v>
      </c>
      <c r="AZ29" s="6">
        <f t="shared" si="65"/>
        <v>0</v>
      </c>
      <c r="BA29" s="6">
        <f t="shared" si="65"/>
        <v>0</v>
      </c>
      <c r="BB29" s="6">
        <f t="shared" si="65"/>
        <v>0</v>
      </c>
      <c r="BC29" s="6">
        <f t="shared" si="65"/>
        <v>0</v>
      </c>
      <c r="BD29" s="6">
        <f t="shared" si="68"/>
        <v>0</v>
      </c>
      <c r="BE29" s="6">
        <f t="shared" si="66"/>
        <v>0</v>
      </c>
      <c r="BF29" s="6">
        <f t="shared" si="66"/>
        <v>0</v>
      </c>
      <c r="BG29" s="6">
        <f t="shared" si="66"/>
        <v>0</v>
      </c>
      <c r="BH29" s="6">
        <f t="shared" si="66"/>
        <v>0</v>
      </c>
      <c r="BI29" s="6">
        <f t="shared" si="66"/>
        <v>0</v>
      </c>
      <c r="BJ29" s="6">
        <f t="shared" si="69"/>
        <v>0</v>
      </c>
      <c r="BK29" s="6">
        <f t="shared" si="67"/>
        <v>0</v>
      </c>
      <c r="BL29" s="6">
        <f t="shared" si="67"/>
        <v>0</v>
      </c>
      <c r="BM29" s="6">
        <f t="shared" si="67"/>
        <v>0</v>
      </c>
      <c r="BN29" s="6">
        <f t="shared" si="67"/>
        <v>0</v>
      </c>
      <c r="BO29" s="6">
        <f t="shared" si="67"/>
        <v>0</v>
      </c>
    </row>
    <row r="30" spans="1:67" ht="12.75" x14ac:dyDescent="0.2">
      <c r="A30" s="6" t="str">
        <f>Budget!A29</f>
        <v>Ireland + UK</v>
      </c>
      <c r="B30" s="6" t="str">
        <f>Budget!B29</f>
        <v>Sales Rep Country 9 (Ireland + UK) (1 FTE)</v>
      </c>
      <c r="C30" s="6">
        <f>SUM('Year 0'!C30:M30)</f>
        <v>0</v>
      </c>
      <c r="D30" s="6">
        <f>'Year 0'!N30</f>
        <v>0</v>
      </c>
      <c r="E30" s="6">
        <f>'Year 0'!O30</f>
        <v>0</v>
      </c>
      <c r="F30" s="6">
        <f>'Year 0'!P30</f>
        <v>0</v>
      </c>
      <c r="G30" s="6">
        <f>'Year 0'!Q30</f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f t="shared" si="52"/>
        <v>0</v>
      </c>
      <c r="T30" s="6">
        <f t="shared" si="55"/>
        <v>0</v>
      </c>
      <c r="U30" s="6">
        <f t="shared" si="70"/>
        <v>0</v>
      </c>
      <c r="V30" s="6">
        <f t="shared" si="70"/>
        <v>0</v>
      </c>
      <c r="W30" s="6">
        <f t="shared" si="70"/>
        <v>0</v>
      </c>
      <c r="X30" s="6">
        <f t="shared" si="70"/>
        <v>0</v>
      </c>
      <c r="Y30" s="6">
        <f t="shared" si="70"/>
        <v>0</v>
      </c>
      <c r="Z30" s="6">
        <f t="shared" si="59"/>
        <v>0</v>
      </c>
      <c r="AA30" s="6">
        <f t="shared" si="71"/>
        <v>0</v>
      </c>
      <c r="AB30" s="6">
        <f t="shared" si="71"/>
        <v>0</v>
      </c>
      <c r="AC30" s="6">
        <f t="shared" si="71"/>
        <v>0</v>
      </c>
      <c r="AD30" s="6">
        <f t="shared" si="71"/>
        <v>0</v>
      </c>
      <c r="AE30" s="6">
        <f t="shared" si="71"/>
        <v>0</v>
      </c>
      <c r="AF30" s="6">
        <f>'Single country financials'!$D$4</f>
        <v>9000</v>
      </c>
      <c r="AG30" s="6">
        <f t="shared" si="62"/>
        <v>9000</v>
      </c>
      <c r="AH30" s="6">
        <f t="shared" si="62"/>
        <v>9000</v>
      </c>
      <c r="AI30" s="6">
        <f t="shared" si="62"/>
        <v>9000</v>
      </c>
      <c r="AJ30" s="6">
        <f t="shared" si="62"/>
        <v>9000</v>
      </c>
      <c r="AK30" s="6">
        <f t="shared" si="62"/>
        <v>9000</v>
      </c>
      <c r="AL30" s="6">
        <f>AK30</f>
        <v>9000</v>
      </c>
      <c r="AM30" s="6">
        <f t="shared" si="56"/>
        <v>9000</v>
      </c>
      <c r="AN30" s="6">
        <f t="shared" si="56"/>
        <v>9000</v>
      </c>
      <c r="AO30" s="6">
        <f t="shared" si="56"/>
        <v>9000</v>
      </c>
      <c r="AP30" s="6">
        <f t="shared" si="56"/>
        <v>9000</v>
      </c>
      <c r="AQ30" s="6">
        <f t="shared" si="56"/>
        <v>9000</v>
      </c>
      <c r="AR30" s="6">
        <f t="shared" si="63"/>
        <v>9270</v>
      </c>
      <c r="AS30" s="6">
        <f t="shared" si="64"/>
        <v>9270</v>
      </c>
      <c r="AT30" s="6">
        <f t="shared" si="64"/>
        <v>9270</v>
      </c>
      <c r="AU30" s="6">
        <f t="shared" si="64"/>
        <v>9270</v>
      </c>
      <c r="AV30" s="6">
        <f t="shared" si="64"/>
        <v>9270</v>
      </c>
      <c r="AW30" s="6">
        <f t="shared" si="64"/>
        <v>9270</v>
      </c>
      <c r="AX30" s="6">
        <f>AW30</f>
        <v>9270</v>
      </c>
      <c r="AY30" s="6">
        <f t="shared" si="65"/>
        <v>9270</v>
      </c>
      <c r="AZ30" s="6">
        <f t="shared" si="65"/>
        <v>9270</v>
      </c>
      <c r="BA30" s="6">
        <f t="shared" si="65"/>
        <v>9270</v>
      </c>
      <c r="BB30" s="6">
        <f t="shared" si="65"/>
        <v>9270</v>
      </c>
      <c r="BC30" s="6">
        <f t="shared" si="65"/>
        <v>9270</v>
      </c>
      <c r="BD30" s="6">
        <f t="shared" si="68"/>
        <v>9548.1</v>
      </c>
      <c r="BE30" s="6">
        <f t="shared" si="66"/>
        <v>9548.1</v>
      </c>
      <c r="BF30" s="6">
        <f t="shared" si="66"/>
        <v>9548.1</v>
      </c>
      <c r="BG30" s="6">
        <f t="shared" si="66"/>
        <v>9548.1</v>
      </c>
      <c r="BH30" s="6">
        <f t="shared" si="66"/>
        <v>9548.1</v>
      </c>
      <c r="BI30" s="6">
        <f t="shared" si="66"/>
        <v>9548.1</v>
      </c>
      <c r="BJ30" s="6">
        <f t="shared" si="69"/>
        <v>9548.1</v>
      </c>
      <c r="BK30" s="6">
        <f t="shared" si="67"/>
        <v>9548.1</v>
      </c>
      <c r="BL30" s="6">
        <f t="shared" si="67"/>
        <v>9548.1</v>
      </c>
      <c r="BM30" s="6">
        <f t="shared" si="67"/>
        <v>9548.1</v>
      </c>
      <c r="BN30" s="6">
        <f t="shared" si="67"/>
        <v>9548.1</v>
      </c>
      <c r="BO30" s="6">
        <f t="shared" si="67"/>
        <v>9548.1</v>
      </c>
    </row>
    <row r="31" spans="1:67" ht="12.75" x14ac:dyDescent="0.2">
      <c r="A31" s="6"/>
      <c r="B31" s="6" t="str">
        <f>Budget!B30</f>
        <v>Ireland  + UK Data Management Manager (1 --&gt;2 FTE)</v>
      </c>
      <c r="C31" s="6">
        <f>SUM('Year 0'!C31:M31)</f>
        <v>0</v>
      </c>
      <c r="D31" s="6">
        <f>'Year 0'!N31</f>
        <v>0</v>
      </c>
      <c r="E31" s="6">
        <f>'Year 0'!O31</f>
        <v>0</v>
      </c>
      <c r="F31" s="6">
        <f>'Year 0'!P31</f>
        <v>0</v>
      </c>
      <c r="G31" s="6">
        <f>'Year 0'!Q31</f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f t="shared" si="52"/>
        <v>0</v>
      </c>
      <c r="T31" s="6">
        <f t="shared" si="55"/>
        <v>0</v>
      </c>
      <c r="U31" s="6">
        <f t="shared" si="70"/>
        <v>0</v>
      </c>
      <c r="V31" s="6">
        <f t="shared" si="70"/>
        <v>0</v>
      </c>
      <c r="W31" s="6">
        <f t="shared" si="70"/>
        <v>0</v>
      </c>
      <c r="X31" s="6">
        <f t="shared" si="70"/>
        <v>0</v>
      </c>
      <c r="Y31" s="6">
        <f t="shared" si="70"/>
        <v>0</v>
      </c>
      <c r="Z31" s="6">
        <f t="shared" si="59"/>
        <v>0</v>
      </c>
      <c r="AA31" s="6">
        <f t="shared" si="71"/>
        <v>0</v>
      </c>
      <c r="AB31" s="6">
        <f t="shared" si="71"/>
        <v>0</v>
      </c>
      <c r="AC31" s="6">
        <f t="shared" si="71"/>
        <v>0</v>
      </c>
      <c r="AD31" s="6">
        <f t="shared" si="71"/>
        <v>0</v>
      </c>
      <c r="AE31" s="6">
        <f t="shared" si="71"/>
        <v>0</v>
      </c>
      <c r="AF31" s="6">
        <f t="shared" ref="AF31:AF39" si="72">AE31*(1+$AF$81)</f>
        <v>0</v>
      </c>
      <c r="AG31" s="6">
        <f t="shared" si="62"/>
        <v>0</v>
      </c>
      <c r="AH31" s="6">
        <f t="shared" si="62"/>
        <v>0</v>
      </c>
      <c r="AI31" s="6">
        <f t="shared" si="62"/>
        <v>0</v>
      </c>
      <c r="AJ31" s="6">
        <f t="shared" si="62"/>
        <v>0</v>
      </c>
      <c r="AK31" s="6">
        <f t="shared" si="62"/>
        <v>0</v>
      </c>
      <c r="AL31" s="6">
        <f>'Single country financials'!$D$5</f>
        <v>5000</v>
      </c>
      <c r="AM31" s="6">
        <f t="shared" ref="AM31:AQ40" si="73">AL31</f>
        <v>5000</v>
      </c>
      <c r="AN31" s="6">
        <f t="shared" si="73"/>
        <v>5000</v>
      </c>
      <c r="AO31" s="6">
        <f t="shared" si="73"/>
        <v>5000</v>
      </c>
      <c r="AP31" s="6">
        <f t="shared" si="73"/>
        <v>5000</v>
      </c>
      <c r="AQ31" s="6">
        <f t="shared" si="73"/>
        <v>5000</v>
      </c>
      <c r="AR31" s="6">
        <f t="shared" si="63"/>
        <v>5150</v>
      </c>
      <c r="AS31" s="6">
        <f t="shared" si="64"/>
        <v>5150</v>
      </c>
      <c r="AT31" s="6">
        <f t="shared" si="64"/>
        <v>5150</v>
      </c>
      <c r="AU31" s="6">
        <f t="shared" si="64"/>
        <v>5150</v>
      </c>
      <c r="AV31" s="6">
        <f t="shared" si="64"/>
        <v>5150</v>
      </c>
      <c r="AW31" s="6">
        <f t="shared" si="64"/>
        <v>5150</v>
      </c>
      <c r="AX31" s="6">
        <f>AW31+'Single country financials'!$D$5</f>
        <v>10150</v>
      </c>
      <c r="AY31" s="6">
        <f t="shared" si="65"/>
        <v>10150</v>
      </c>
      <c r="AZ31" s="6">
        <f t="shared" si="65"/>
        <v>10150</v>
      </c>
      <c r="BA31" s="6">
        <f t="shared" si="65"/>
        <v>10150</v>
      </c>
      <c r="BB31" s="6">
        <f t="shared" si="65"/>
        <v>10150</v>
      </c>
      <c r="BC31" s="6">
        <f t="shared" si="65"/>
        <v>10150</v>
      </c>
      <c r="BD31" s="6">
        <f t="shared" si="68"/>
        <v>10454.5</v>
      </c>
      <c r="BE31" s="6">
        <f t="shared" si="66"/>
        <v>10454.5</v>
      </c>
      <c r="BF31" s="6">
        <f t="shared" si="66"/>
        <v>10454.5</v>
      </c>
      <c r="BG31" s="6">
        <f t="shared" si="66"/>
        <v>10454.5</v>
      </c>
      <c r="BH31" s="6">
        <f t="shared" si="66"/>
        <v>10454.5</v>
      </c>
      <c r="BI31" s="6">
        <f t="shared" si="66"/>
        <v>10454.5</v>
      </c>
      <c r="BJ31" s="6">
        <f t="shared" si="69"/>
        <v>10454.5</v>
      </c>
      <c r="BK31" s="6">
        <f t="shared" si="67"/>
        <v>10454.5</v>
      </c>
      <c r="BL31" s="6">
        <f t="shared" si="67"/>
        <v>10454.5</v>
      </c>
      <c r="BM31" s="6">
        <f t="shared" si="67"/>
        <v>10454.5</v>
      </c>
      <c r="BN31" s="6">
        <f t="shared" si="67"/>
        <v>10454.5</v>
      </c>
      <c r="BO31" s="6">
        <f t="shared" si="67"/>
        <v>10454.5</v>
      </c>
    </row>
    <row r="32" spans="1:67" ht="12.75" x14ac:dyDescent="0.2">
      <c r="A32" s="6" t="str">
        <f>Budget!A31</f>
        <v>NO, SE, DK, FI</v>
      </c>
      <c r="B32" s="6" t="str">
        <f>Budget!B31</f>
        <v>Sales Rep Country 10 (Nordics) (1 FTE)</v>
      </c>
      <c r="C32" s="6">
        <f>SUM('Year 0'!C32:M32)</f>
        <v>0</v>
      </c>
      <c r="D32" s="6">
        <f>'Year 0'!N32</f>
        <v>0</v>
      </c>
      <c r="E32" s="6">
        <f>'Year 0'!O32</f>
        <v>0</v>
      </c>
      <c r="F32" s="6">
        <f>'Year 0'!P32</f>
        <v>0</v>
      </c>
      <c r="G32" s="6">
        <f>'Year 0'!Q32</f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f t="shared" si="52"/>
        <v>0</v>
      </c>
      <c r="T32" s="6">
        <f t="shared" si="55"/>
        <v>0</v>
      </c>
      <c r="U32" s="6">
        <f t="shared" si="70"/>
        <v>0</v>
      </c>
      <c r="V32" s="6">
        <f t="shared" si="70"/>
        <v>0</v>
      </c>
      <c r="W32" s="6">
        <f t="shared" si="70"/>
        <v>0</v>
      </c>
      <c r="X32" s="6">
        <f t="shared" si="70"/>
        <v>0</v>
      </c>
      <c r="Y32" s="6">
        <f t="shared" si="70"/>
        <v>0</v>
      </c>
      <c r="Z32" s="6">
        <f t="shared" si="59"/>
        <v>0</v>
      </c>
      <c r="AA32" s="6">
        <f t="shared" si="71"/>
        <v>0</v>
      </c>
      <c r="AB32" s="6">
        <f t="shared" si="71"/>
        <v>0</v>
      </c>
      <c r="AC32" s="6">
        <f t="shared" si="71"/>
        <v>0</v>
      </c>
      <c r="AD32" s="6">
        <f t="shared" si="71"/>
        <v>0</v>
      </c>
      <c r="AE32" s="6">
        <f t="shared" si="71"/>
        <v>0</v>
      </c>
      <c r="AF32" s="6">
        <f t="shared" si="72"/>
        <v>0</v>
      </c>
      <c r="AG32" s="6">
        <f t="shared" si="62"/>
        <v>0</v>
      </c>
      <c r="AH32" s="6">
        <f t="shared" si="62"/>
        <v>0</v>
      </c>
      <c r="AI32" s="6">
        <f t="shared" si="62"/>
        <v>0</v>
      </c>
      <c r="AJ32" s="6">
        <f t="shared" si="62"/>
        <v>0</v>
      </c>
      <c r="AK32" s="6">
        <f t="shared" si="62"/>
        <v>0</v>
      </c>
      <c r="AL32" s="6">
        <f t="shared" ref="AL32:AL46" si="74">AK32</f>
        <v>0</v>
      </c>
      <c r="AM32" s="6">
        <f t="shared" si="73"/>
        <v>0</v>
      </c>
      <c r="AN32" s="6">
        <f t="shared" si="73"/>
        <v>0</v>
      </c>
      <c r="AO32" s="6">
        <f t="shared" si="73"/>
        <v>0</v>
      </c>
      <c r="AP32" s="6">
        <f t="shared" si="73"/>
        <v>0</v>
      </c>
      <c r="AQ32" s="6">
        <f t="shared" si="73"/>
        <v>0</v>
      </c>
      <c r="AR32" s="6">
        <f t="shared" si="63"/>
        <v>0</v>
      </c>
      <c r="AS32" s="6">
        <f t="shared" si="64"/>
        <v>0</v>
      </c>
      <c r="AT32" s="6">
        <f t="shared" si="64"/>
        <v>0</v>
      </c>
      <c r="AU32" s="6">
        <f t="shared" si="64"/>
        <v>0</v>
      </c>
      <c r="AV32" s="6">
        <f t="shared" si="64"/>
        <v>0</v>
      </c>
      <c r="AW32" s="6">
        <f t="shared" si="64"/>
        <v>0</v>
      </c>
      <c r="AX32" s="6">
        <f>AW32</f>
        <v>0</v>
      </c>
      <c r="AY32" s="6">
        <f t="shared" si="65"/>
        <v>0</v>
      </c>
      <c r="AZ32" s="6">
        <f t="shared" si="65"/>
        <v>0</v>
      </c>
      <c r="BA32" s="6">
        <f t="shared" si="65"/>
        <v>0</v>
      </c>
      <c r="BB32" s="6">
        <f t="shared" si="65"/>
        <v>0</v>
      </c>
      <c r="BC32" s="6">
        <f t="shared" si="65"/>
        <v>0</v>
      </c>
      <c r="BD32" s="6">
        <f t="shared" si="68"/>
        <v>0</v>
      </c>
      <c r="BE32" s="6">
        <f t="shared" si="66"/>
        <v>0</v>
      </c>
      <c r="BF32" s="6">
        <f t="shared" si="66"/>
        <v>0</v>
      </c>
      <c r="BG32" s="6">
        <f t="shared" si="66"/>
        <v>0</v>
      </c>
      <c r="BH32" s="6">
        <f t="shared" si="66"/>
        <v>0</v>
      </c>
      <c r="BI32" s="6">
        <f t="shared" si="66"/>
        <v>0</v>
      </c>
      <c r="BJ32" s="6">
        <f t="shared" si="69"/>
        <v>0</v>
      </c>
      <c r="BK32" s="6">
        <f t="shared" si="67"/>
        <v>0</v>
      </c>
      <c r="BL32" s="6">
        <f t="shared" si="67"/>
        <v>0</v>
      </c>
      <c r="BM32" s="6">
        <f t="shared" si="67"/>
        <v>0</v>
      </c>
      <c r="BN32" s="6">
        <f t="shared" si="67"/>
        <v>0</v>
      </c>
      <c r="BO32" s="6">
        <f t="shared" si="67"/>
        <v>0</v>
      </c>
    </row>
    <row r="33" spans="1:67" ht="12.75" x14ac:dyDescent="0.2">
      <c r="A33" s="6"/>
      <c r="B33" s="6" t="str">
        <f>Budget!B32</f>
        <v>Nordics Data Management Manager (4 --&gt; 8 FTE)</v>
      </c>
      <c r="C33" s="6">
        <f>SUM('Year 0'!C33:M33)</f>
        <v>0</v>
      </c>
      <c r="D33" s="6">
        <f>'Year 0'!N33</f>
        <v>0</v>
      </c>
      <c r="E33" s="6">
        <f>'Year 0'!O33</f>
        <v>0</v>
      </c>
      <c r="F33" s="6">
        <f>'Year 0'!P33</f>
        <v>0</v>
      </c>
      <c r="G33" s="6">
        <f>'Year 0'!Q33</f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f t="shared" si="52"/>
        <v>0</v>
      </c>
      <c r="T33" s="6">
        <f t="shared" si="55"/>
        <v>0</v>
      </c>
      <c r="U33" s="6">
        <f t="shared" si="70"/>
        <v>0</v>
      </c>
      <c r="V33" s="6">
        <f t="shared" si="70"/>
        <v>0</v>
      </c>
      <c r="W33" s="6">
        <f t="shared" si="70"/>
        <v>0</v>
      </c>
      <c r="X33" s="6">
        <f t="shared" si="70"/>
        <v>0</v>
      </c>
      <c r="Y33" s="6">
        <f t="shared" si="70"/>
        <v>0</v>
      </c>
      <c r="Z33" s="6">
        <f t="shared" si="59"/>
        <v>0</v>
      </c>
      <c r="AA33" s="6">
        <f t="shared" si="71"/>
        <v>0</v>
      </c>
      <c r="AB33" s="6">
        <f t="shared" si="71"/>
        <v>0</v>
      </c>
      <c r="AC33" s="6">
        <f t="shared" si="71"/>
        <v>0</v>
      </c>
      <c r="AD33" s="6">
        <f t="shared" si="71"/>
        <v>0</v>
      </c>
      <c r="AE33" s="6">
        <f t="shared" si="71"/>
        <v>0</v>
      </c>
      <c r="AF33" s="6">
        <f t="shared" si="72"/>
        <v>0</v>
      </c>
      <c r="AG33" s="6">
        <f t="shared" ref="AG33:AK42" si="75">AF33</f>
        <v>0</v>
      </c>
      <c r="AH33" s="6">
        <f t="shared" si="75"/>
        <v>0</v>
      </c>
      <c r="AI33" s="6">
        <f t="shared" si="75"/>
        <v>0</v>
      </c>
      <c r="AJ33" s="6">
        <f t="shared" si="75"/>
        <v>0</v>
      </c>
      <c r="AK33" s="6">
        <f t="shared" si="75"/>
        <v>0</v>
      </c>
      <c r="AL33" s="6">
        <f t="shared" si="74"/>
        <v>0</v>
      </c>
      <c r="AM33" s="6">
        <f t="shared" si="73"/>
        <v>0</v>
      </c>
      <c r="AN33" s="6">
        <f t="shared" si="73"/>
        <v>0</v>
      </c>
      <c r="AO33" s="6">
        <f t="shared" si="73"/>
        <v>0</v>
      </c>
      <c r="AP33" s="6">
        <f t="shared" si="73"/>
        <v>0</v>
      </c>
      <c r="AQ33" s="6">
        <f t="shared" si="73"/>
        <v>0</v>
      </c>
      <c r="AR33" s="6">
        <f t="shared" si="63"/>
        <v>0</v>
      </c>
      <c r="AS33" s="6">
        <f t="shared" ref="AS33:AW42" si="76">AR33</f>
        <v>0</v>
      </c>
      <c r="AT33" s="6">
        <f t="shared" si="76"/>
        <v>0</v>
      </c>
      <c r="AU33" s="6">
        <f t="shared" si="76"/>
        <v>0</v>
      </c>
      <c r="AV33" s="6">
        <f t="shared" si="76"/>
        <v>0</v>
      </c>
      <c r="AW33" s="6">
        <f t="shared" si="76"/>
        <v>0</v>
      </c>
      <c r="AX33" s="6">
        <f>AW33</f>
        <v>0</v>
      </c>
      <c r="AY33" s="6">
        <f t="shared" ref="AY33:BC42" si="77">AX33</f>
        <v>0</v>
      </c>
      <c r="AZ33" s="6">
        <f t="shared" si="77"/>
        <v>0</v>
      </c>
      <c r="BA33" s="6">
        <f t="shared" si="77"/>
        <v>0</v>
      </c>
      <c r="BB33" s="6">
        <f t="shared" si="77"/>
        <v>0</v>
      </c>
      <c r="BC33" s="6">
        <f t="shared" si="77"/>
        <v>0</v>
      </c>
      <c r="BD33" s="6">
        <f t="shared" si="68"/>
        <v>0</v>
      </c>
      <c r="BE33" s="6">
        <f t="shared" ref="BE33:BI42" si="78">BD33</f>
        <v>0</v>
      </c>
      <c r="BF33" s="6">
        <f t="shared" si="78"/>
        <v>0</v>
      </c>
      <c r="BG33" s="6">
        <f t="shared" si="78"/>
        <v>0</v>
      </c>
      <c r="BH33" s="6">
        <f t="shared" si="78"/>
        <v>0</v>
      </c>
      <c r="BI33" s="6">
        <f t="shared" si="78"/>
        <v>0</v>
      </c>
      <c r="BJ33" s="6">
        <f t="shared" si="69"/>
        <v>0</v>
      </c>
      <c r="BK33" s="6">
        <f t="shared" ref="BK33:BO42" si="79">BJ33</f>
        <v>0</v>
      </c>
      <c r="BL33" s="6">
        <f t="shared" si="79"/>
        <v>0</v>
      </c>
      <c r="BM33" s="6">
        <f t="shared" si="79"/>
        <v>0</v>
      </c>
      <c r="BN33" s="6">
        <f t="shared" si="79"/>
        <v>0</v>
      </c>
      <c r="BO33" s="6">
        <f t="shared" si="79"/>
        <v>0</v>
      </c>
    </row>
    <row r="34" spans="1:67" ht="12.75" x14ac:dyDescent="0.2">
      <c r="A34" s="6" t="str">
        <f>Budget!A33</f>
        <v>Baltic States</v>
      </c>
      <c r="B34" s="6" t="str">
        <f>Budget!B33</f>
        <v>Sales Rep Country 11 (Baltics) (1 FTE)</v>
      </c>
      <c r="C34" s="6">
        <f>SUM('Year 0'!C34:M34)</f>
        <v>0</v>
      </c>
      <c r="D34" s="6">
        <f>'Year 0'!N34</f>
        <v>0</v>
      </c>
      <c r="E34" s="6">
        <f>'Year 0'!O34</f>
        <v>0</v>
      </c>
      <c r="F34" s="6">
        <f>'Year 0'!P34</f>
        <v>0</v>
      </c>
      <c r="G34" s="6">
        <f>'Year 0'!Q34</f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f t="shared" si="52"/>
        <v>0</v>
      </c>
      <c r="T34" s="6">
        <f t="shared" si="55"/>
        <v>0</v>
      </c>
      <c r="U34" s="6">
        <f t="shared" si="70"/>
        <v>0</v>
      </c>
      <c r="V34" s="6">
        <f t="shared" si="70"/>
        <v>0</v>
      </c>
      <c r="W34" s="6">
        <f t="shared" si="70"/>
        <v>0</v>
      </c>
      <c r="X34" s="6">
        <f t="shared" si="70"/>
        <v>0</v>
      </c>
      <c r="Y34" s="6">
        <f t="shared" si="70"/>
        <v>0</v>
      </c>
      <c r="Z34" s="6">
        <f t="shared" si="59"/>
        <v>0</v>
      </c>
      <c r="AA34" s="6">
        <f t="shared" si="71"/>
        <v>0</v>
      </c>
      <c r="AB34" s="6">
        <f t="shared" si="71"/>
        <v>0</v>
      </c>
      <c r="AC34" s="6">
        <f t="shared" si="71"/>
        <v>0</v>
      </c>
      <c r="AD34" s="6">
        <f t="shared" si="71"/>
        <v>0</v>
      </c>
      <c r="AE34" s="6">
        <f t="shared" si="71"/>
        <v>0</v>
      </c>
      <c r="AF34" s="6">
        <f t="shared" si="72"/>
        <v>0</v>
      </c>
      <c r="AG34" s="6">
        <f t="shared" si="75"/>
        <v>0</v>
      </c>
      <c r="AH34" s="6">
        <f t="shared" si="75"/>
        <v>0</v>
      </c>
      <c r="AI34" s="6">
        <f t="shared" si="75"/>
        <v>0</v>
      </c>
      <c r="AJ34" s="6">
        <f t="shared" si="75"/>
        <v>0</v>
      </c>
      <c r="AK34" s="6">
        <f t="shared" si="75"/>
        <v>0</v>
      </c>
      <c r="AL34" s="6">
        <f t="shared" si="74"/>
        <v>0</v>
      </c>
      <c r="AM34" s="6">
        <f t="shared" si="73"/>
        <v>0</v>
      </c>
      <c r="AN34" s="6">
        <f t="shared" si="73"/>
        <v>0</v>
      </c>
      <c r="AO34" s="6">
        <f t="shared" si="73"/>
        <v>0</v>
      </c>
      <c r="AP34" s="6">
        <f t="shared" si="73"/>
        <v>0</v>
      </c>
      <c r="AQ34" s="6">
        <f t="shared" si="73"/>
        <v>0</v>
      </c>
      <c r="AR34" s="6">
        <f t="shared" si="63"/>
        <v>0</v>
      </c>
      <c r="AS34" s="6">
        <f t="shared" si="76"/>
        <v>0</v>
      </c>
      <c r="AT34" s="6">
        <f t="shared" si="76"/>
        <v>0</v>
      </c>
      <c r="AU34" s="6">
        <f t="shared" si="76"/>
        <v>0</v>
      </c>
      <c r="AV34" s="6">
        <f t="shared" si="76"/>
        <v>0</v>
      </c>
      <c r="AW34" s="6">
        <f t="shared" si="76"/>
        <v>0</v>
      </c>
      <c r="AX34" s="6">
        <f>AW34</f>
        <v>0</v>
      </c>
      <c r="AY34" s="6">
        <f t="shared" si="77"/>
        <v>0</v>
      </c>
      <c r="AZ34" s="6">
        <f t="shared" si="77"/>
        <v>0</v>
      </c>
      <c r="BA34" s="6">
        <f t="shared" si="77"/>
        <v>0</v>
      </c>
      <c r="BB34" s="6">
        <f t="shared" si="77"/>
        <v>0</v>
      </c>
      <c r="BC34" s="6">
        <f t="shared" si="77"/>
        <v>0</v>
      </c>
      <c r="BD34" s="6">
        <f>'Single country financials'!$D$4</f>
        <v>9000</v>
      </c>
      <c r="BE34" s="6">
        <f t="shared" si="78"/>
        <v>9000</v>
      </c>
      <c r="BF34" s="6">
        <f t="shared" si="78"/>
        <v>9000</v>
      </c>
      <c r="BG34" s="6">
        <f t="shared" si="78"/>
        <v>9000</v>
      </c>
      <c r="BH34" s="6">
        <f t="shared" si="78"/>
        <v>9000</v>
      </c>
      <c r="BI34" s="6">
        <f t="shared" si="78"/>
        <v>9000</v>
      </c>
      <c r="BJ34" s="6">
        <f t="shared" si="69"/>
        <v>9000</v>
      </c>
      <c r="BK34" s="6">
        <f t="shared" si="79"/>
        <v>9000</v>
      </c>
      <c r="BL34" s="6">
        <f t="shared" si="79"/>
        <v>9000</v>
      </c>
      <c r="BM34" s="6">
        <f t="shared" si="79"/>
        <v>9000</v>
      </c>
      <c r="BN34" s="6">
        <f t="shared" si="79"/>
        <v>9000</v>
      </c>
      <c r="BO34" s="6">
        <f t="shared" si="79"/>
        <v>9000</v>
      </c>
    </row>
    <row r="35" spans="1:67" ht="12.75" x14ac:dyDescent="0.2">
      <c r="A35" s="6"/>
      <c r="B35" s="6" t="str">
        <f>Budget!B34</f>
        <v>Baltic Data Management Manager (3 --&gt; 6 FTE)</v>
      </c>
      <c r="C35" s="6">
        <f>SUM('Year 0'!C35:M35)</f>
        <v>0</v>
      </c>
      <c r="D35" s="6">
        <f>'Year 0'!N35</f>
        <v>0</v>
      </c>
      <c r="E35" s="6">
        <f>'Year 0'!O35</f>
        <v>0</v>
      </c>
      <c r="F35" s="6">
        <f>'Year 0'!P35</f>
        <v>0</v>
      </c>
      <c r="G35" s="6">
        <f>'Year 0'!Q35</f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f t="shared" si="52"/>
        <v>0</v>
      </c>
      <c r="T35" s="6">
        <f t="shared" si="55"/>
        <v>0</v>
      </c>
      <c r="U35" s="6">
        <f t="shared" si="70"/>
        <v>0</v>
      </c>
      <c r="V35" s="6">
        <f t="shared" si="70"/>
        <v>0</v>
      </c>
      <c r="W35" s="6">
        <f t="shared" si="70"/>
        <v>0</v>
      </c>
      <c r="X35" s="6">
        <f t="shared" si="70"/>
        <v>0</v>
      </c>
      <c r="Y35" s="6">
        <f t="shared" si="70"/>
        <v>0</v>
      </c>
      <c r="Z35" s="6">
        <f t="shared" si="59"/>
        <v>0</v>
      </c>
      <c r="AA35" s="6">
        <f t="shared" si="71"/>
        <v>0</v>
      </c>
      <c r="AB35" s="6">
        <f t="shared" si="71"/>
        <v>0</v>
      </c>
      <c r="AC35" s="6">
        <f t="shared" si="71"/>
        <v>0</v>
      </c>
      <c r="AD35" s="6">
        <f t="shared" si="71"/>
        <v>0</v>
      </c>
      <c r="AE35" s="6">
        <f t="shared" si="71"/>
        <v>0</v>
      </c>
      <c r="AF35" s="6">
        <f t="shared" si="72"/>
        <v>0</v>
      </c>
      <c r="AG35" s="6">
        <f t="shared" si="75"/>
        <v>0</v>
      </c>
      <c r="AH35" s="6">
        <f t="shared" si="75"/>
        <v>0</v>
      </c>
      <c r="AI35" s="6">
        <f t="shared" si="75"/>
        <v>0</v>
      </c>
      <c r="AJ35" s="6">
        <f t="shared" si="75"/>
        <v>0</v>
      </c>
      <c r="AK35" s="6">
        <f t="shared" si="75"/>
        <v>0</v>
      </c>
      <c r="AL35" s="6">
        <f t="shared" si="74"/>
        <v>0</v>
      </c>
      <c r="AM35" s="6">
        <f t="shared" si="73"/>
        <v>0</v>
      </c>
      <c r="AN35" s="6">
        <f t="shared" si="73"/>
        <v>0</v>
      </c>
      <c r="AO35" s="6">
        <f t="shared" si="73"/>
        <v>0</v>
      </c>
      <c r="AP35" s="6">
        <f t="shared" si="73"/>
        <v>0</v>
      </c>
      <c r="AQ35" s="6">
        <f t="shared" si="73"/>
        <v>0</v>
      </c>
      <c r="AR35" s="6">
        <f t="shared" si="63"/>
        <v>0</v>
      </c>
      <c r="AS35" s="6">
        <f t="shared" si="76"/>
        <v>0</v>
      </c>
      <c r="AT35" s="6">
        <f t="shared" si="76"/>
        <v>0</v>
      </c>
      <c r="AU35" s="6">
        <f t="shared" si="76"/>
        <v>0</v>
      </c>
      <c r="AV35" s="6">
        <f t="shared" si="76"/>
        <v>0</v>
      </c>
      <c r="AW35" s="6">
        <f t="shared" si="76"/>
        <v>0</v>
      </c>
      <c r="AX35" s="6">
        <f>AW35</f>
        <v>0</v>
      </c>
      <c r="AY35" s="6">
        <f t="shared" si="77"/>
        <v>0</v>
      </c>
      <c r="AZ35" s="6">
        <f t="shared" si="77"/>
        <v>0</v>
      </c>
      <c r="BA35" s="6">
        <f t="shared" si="77"/>
        <v>0</v>
      </c>
      <c r="BB35" s="6">
        <f t="shared" si="77"/>
        <v>0</v>
      </c>
      <c r="BC35" s="6">
        <f t="shared" si="77"/>
        <v>0</v>
      </c>
      <c r="BD35" s="6">
        <f>'[1]Year 3'!BJ35*(1+'[1]Year 4'!$C$80)</f>
        <v>0</v>
      </c>
      <c r="BE35" s="6">
        <f t="shared" si="78"/>
        <v>0</v>
      </c>
      <c r="BF35" s="6">
        <f t="shared" si="78"/>
        <v>0</v>
      </c>
      <c r="BG35" s="6">
        <f t="shared" si="78"/>
        <v>0</v>
      </c>
      <c r="BH35" s="6">
        <f t="shared" si="78"/>
        <v>0</v>
      </c>
      <c r="BI35" s="6">
        <f t="shared" si="78"/>
        <v>0</v>
      </c>
      <c r="BJ35" s="6">
        <f>'Single country financials'!$D$5*3</f>
        <v>15000</v>
      </c>
      <c r="BK35" s="6">
        <f t="shared" si="79"/>
        <v>15000</v>
      </c>
      <c r="BL35" s="6">
        <f t="shared" si="79"/>
        <v>15000</v>
      </c>
      <c r="BM35" s="6">
        <f t="shared" si="79"/>
        <v>15000</v>
      </c>
      <c r="BN35" s="6">
        <f t="shared" si="79"/>
        <v>15000</v>
      </c>
      <c r="BO35" s="6">
        <f t="shared" si="79"/>
        <v>15000</v>
      </c>
    </row>
    <row r="36" spans="1:67" ht="12.75" x14ac:dyDescent="0.2">
      <c r="A36" s="6" t="str">
        <f>Budget!A35</f>
        <v>Poland</v>
      </c>
      <c r="B36" s="6" t="str">
        <f>Budget!B35</f>
        <v>Sales Rep Country 12 (Poland) (1 FTE)</v>
      </c>
      <c r="C36" s="6">
        <f>SUM('Year 0'!C36:M36)</f>
        <v>0</v>
      </c>
      <c r="D36" s="6">
        <f>'Year 0'!N36</f>
        <v>0</v>
      </c>
      <c r="E36" s="6">
        <f>'Year 0'!O36</f>
        <v>0</v>
      </c>
      <c r="F36" s="6">
        <f>'Year 0'!P36</f>
        <v>0</v>
      </c>
      <c r="G36" s="6">
        <f>'Year 0'!Q36</f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f t="shared" si="52"/>
        <v>0</v>
      </c>
      <c r="T36" s="6">
        <f t="shared" si="55"/>
        <v>0</v>
      </c>
      <c r="U36" s="6">
        <f t="shared" si="70"/>
        <v>0</v>
      </c>
      <c r="V36" s="6">
        <f t="shared" si="70"/>
        <v>0</v>
      </c>
      <c r="W36" s="6">
        <f t="shared" si="70"/>
        <v>0</v>
      </c>
      <c r="X36" s="6">
        <f t="shared" si="70"/>
        <v>0</v>
      </c>
      <c r="Y36" s="6">
        <f t="shared" si="70"/>
        <v>0</v>
      </c>
      <c r="Z36" s="6">
        <f t="shared" si="59"/>
        <v>0</v>
      </c>
      <c r="AA36" s="6">
        <f t="shared" si="71"/>
        <v>0</v>
      </c>
      <c r="AB36" s="6">
        <f t="shared" si="71"/>
        <v>0</v>
      </c>
      <c r="AC36" s="6">
        <f t="shared" si="71"/>
        <v>0</v>
      </c>
      <c r="AD36" s="6">
        <f t="shared" si="71"/>
        <v>0</v>
      </c>
      <c r="AE36" s="6">
        <f t="shared" si="71"/>
        <v>0</v>
      </c>
      <c r="AF36" s="6">
        <f t="shared" si="72"/>
        <v>0</v>
      </c>
      <c r="AG36" s="6">
        <f t="shared" si="75"/>
        <v>0</v>
      </c>
      <c r="AH36" s="6">
        <f t="shared" si="75"/>
        <v>0</v>
      </c>
      <c r="AI36" s="6">
        <f t="shared" si="75"/>
        <v>0</v>
      </c>
      <c r="AJ36" s="6">
        <f t="shared" si="75"/>
        <v>0</v>
      </c>
      <c r="AK36" s="6">
        <f t="shared" si="75"/>
        <v>0</v>
      </c>
      <c r="AL36" s="6">
        <f t="shared" si="74"/>
        <v>0</v>
      </c>
      <c r="AM36" s="6">
        <f t="shared" si="73"/>
        <v>0</v>
      </c>
      <c r="AN36" s="6">
        <f t="shared" si="73"/>
        <v>0</v>
      </c>
      <c r="AO36" s="6">
        <f t="shared" si="73"/>
        <v>0</v>
      </c>
      <c r="AP36" s="6">
        <f t="shared" si="73"/>
        <v>0</v>
      </c>
      <c r="AQ36" s="6">
        <f t="shared" si="73"/>
        <v>0</v>
      </c>
      <c r="AR36" s="6">
        <f>'Single country financials'!$D$4</f>
        <v>9000</v>
      </c>
      <c r="AS36" s="6">
        <f t="shared" si="76"/>
        <v>9000</v>
      </c>
      <c r="AT36" s="6">
        <f t="shared" si="76"/>
        <v>9000</v>
      </c>
      <c r="AU36" s="6">
        <f t="shared" si="76"/>
        <v>9000</v>
      </c>
      <c r="AV36" s="6">
        <f t="shared" si="76"/>
        <v>9000</v>
      </c>
      <c r="AW36" s="6">
        <f t="shared" si="76"/>
        <v>9000</v>
      </c>
      <c r="AX36" s="6">
        <f>AW36</f>
        <v>9000</v>
      </c>
      <c r="AY36" s="6">
        <f t="shared" si="77"/>
        <v>9000</v>
      </c>
      <c r="AZ36" s="6">
        <f t="shared" si="77"/>
        <v>9000</v>
      </c>
      <c r="BA36" s="6">
        <f t="shared" si="77"/>
        <v>9000</v>
      </c>
      <c r="BB36" s="6">
        <f t="shared" si="77"/>
        <v>9000</v>
      </c>
      <c r="BC36" s="6">
        <f t="shared" si="77"/>
        <v>9000</v>
      </c>
      <c r="BD36" s="6">
        <f t="shared" ref="BD36:BD44" si="80">BC36*(1+$T$81)</f>
        <v>9270</v>
      </c>
      <c r="BE36" s="6">
        <f t="shared" si="78"/>
        <v>9270</v>
      </c>
      <c r="BF36" s="6">
        <f t="shared" si="78"/>
        <v>9270</v>
      </c>
      <c r="BG36" s="6">
        <f t="shared" si="78"/>
        <v>9270</v>
      </c>
      <c r="BH36" s="6">
        <f t="shared" si="78"/>
        <v>9270</v>
      </c>
      <c r="BI36" s="6">
        <f t="shared" si="78"/>
        <v>9270</v>
      </c>
      <c r="BJ36" s="6">
        <f>BI36</f>
        <v>9270</v>
      </c>
      <c r="BK36" s="6">
        <f t="shared" si="79"/>
        <v>9270</v>
      </c>
      <c r="BL36" s="6">
        <f t="shared" si="79"/>
        <v>9270</v>
      </c>
      <c r="BM36" s="6">
        <f t="shared" si="79"/>
        <v>9270</v>
      </c>
      <c r="BN36" s="6">
        <f t="shared" si="79"/>
        <v>9270</v>
      </c>
      <c r="BO36" s="6">
        <f t="shared" si="79"/>
        <v>9270</v>
      </c>
    </row>
    <row r="37" spans="1:67" ht="12.75" x14ac:dyDescent="0.2">
      <c r="A37" s="6"/>
      <c r="B37" s="6" t="str">
        <f>Budget!B36</f>
        <v>Poland Data Management Manager (1 --&gt; 2 FTE)</v>
      </c>
      <c r="C37" s="6">
        <f>SUM('Year 0'!C37:M37)</f>
        <v>0</v>
      </c>
      <c r="D37" s="6">
        <f>'Year 0'!N37</f>
        <v>0</v>
      </c>
      <c r="E37" s="6">
        <f>'Year 0'!O37</f>
        <v>0</v>
      </c>
      <c r="F37" s="6">
        <f>'Year 0'!P37</f>
        <v>0</v>
      </c>
      <c r="G37" s="6">
        <f>'Year 0'!Q37</f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f t="shared" si="52"/>
        <v>0</v>
      </c>
      <c r="T37" s="6">
        <f t="shared" si="55"/>
        <v>0</v>
      </c>
      <c r="U37" s="6">
        <f t="shared" ref="U37:Y46" si="81">T37</f>
        <v>0</v>
      </c>
      <c r="V37" s="6">
        <f t="shared" si="81"/>
        <v>0</v>
      </c>
      <c r="W37" s="6">
        <f t="shared" si="81"/>
        <v>0</v>
      </c>
      <c r="X37" s="6">
        <f t="shared" si="81"/>
        <v>0</v>
      </c>
      <c r="Y37" s="6">
        <f t="shared" si="81"/>
        <v>0</v>
      </c>
      <c r="Z37" s="6">
        <f t="shared" si="59"/>
        <v>0</v>
      </c>
      <c r="AA37" s="6">
        <f t="shared" ref="AA37:AE46" si="82">Z37</f>
        <v>0</v>
      </c>
      <c r="AB37" s="6">
        <f t="shared" si="82"/>
        <v>0</v>
      </c>
      <c r="AC37" s="6">
        <f t="shared" si="82"/>
        <v>0</v>
      </c>
      <c r="AD37" s="6">
        <f t="shared" si="82"/>
        <v>0</v>
      </c>
      <c r="AE37" s="6">
        <f t="shared" si="82"/>
        <v>0</v>
      </c>
      <c r="AF37" s="6">
        <f t="shared" si="72"/>
        <v>0</v>
      </c>
      <c r="AG37" s="6">
        <f t="shared" si="75"/>
        <v>0</v>
      </c>
      <c r="AH37" s="6">
        <f t="shared" si="75"/>
        <v>0</v>
      </c>
      <c r="AI37" s="6">
        <f t="shared" si="75"/>
        <v>0</v>
      </c>
      <c r="AJ37" s="6">
        <f t="shared" si="75"/>
        <v>0</v>
      </c>
      <c r="AK37" s="6">
        <f t="shared" si="75"/>
        <v>0</v>
      </c>
      <c r="AL37" s="6">
        <f t="shared" si="74"/>
        <v>0</v>
      </c>
      <c r="AM37" s="6">
        <f t="shared" si="73"/>
        <v>0</v>
      </c>
      <c r="AN37" s="6">
        <f t="shared" si="73"/>
        <v>0</v>
      </c>
      <c r="AO37" s="6">
        <f t="shared" si="73"/>
        <v>0</v>
      </c>
      <c r="AP37" s="6">
        <f t="shared" si="73"/>
        <v>0</v>
      </c>
      <c r="AQ37" s="6">
        <f t="shared" si="73"/>
        <v>0</v>
      </c>
      <c r="AR37" s="6">
        <f t="shared" ref="AR37:AR46" si="83">AQ37*(1+$AR$81)</f>
        <v>0</v>
      </c>
      <c r="AS37" s="6">
        <f t="shared" si="76"/>
        <v>0</v>
      </c>
      <c r="AT37" s="6">
        <f t="shared" si="76"/>
        <v>0</v>
      </c>
      <c r="AU37" s="6">
        <f t="shared" si="76"/>
        <v>0</v>
      </c>
      <c r="AV37" s="6">
        <f t="shared" si="76"/>
        <v>0</v>
      </c>
      <c r="AW37" s="6">
        <f t="shared" si="76"/>
        <v>0</v>
      </c>
      <c r="AX37" s="6">
        <f>'Single country financials'!$D$5</f>
        <v>5000</v>
      </c>
      <c r="AY37" s="6">
        <f t="shared" si="77"/>
        <v>5000</v>
      </c>
      <c r="AZ37" s="6">
        <f t="shared" si="77"/>
        <v>5000</v>
      </c>
      <c r="BA37" s="6">
        <f t="shared" si="77"/>
        <v>5000</v>
      </c>
      <c r="BB37" s="6">
        <f t="shared" si="77"/>
        <v>5000</v>
      </c>
      <c r="BC37" s="6">
        <f t="shared" si="77"/>
        <v>5000</v>
      </c>
      <c r="BD37" s="6">
        <f t="shared" si="80"/>
        <v>5150</v>
      </c>
      <c r="BE37" s="6">
        <f t="shared" si="78"/>
        <v>5150</v>
      </c>
      <c r="BF37" s="6">
        <f t="shared" si="78"/>
        <v>5150</v>
      </c>
      <c r="BG37" s="6">
        <f t="shared" si="78"/>
        <v>5150</v>
      </c>
      <c r="BH37" s="6">
        <f t="shared" si="78"/>
        <v>5150</v>
      </c>
      <c r="BI37" s="6">
        <f t="shared" si="78"/>
        <v>5150</v>
      </c>
      <c r="BJ37" s="6">
        <f>BI37+'Single country financials'!$D$5</f>
        <v>10150</v>
      </c>
      <c r="BK37" s="6">
        <f t="shared" si="79"/>
        <v>10150</v>
      </c>
      <c r="BL37" s="6">
        <f t="shared" si="79"/>
        <v>10150</v>
      </c>
      <c r="BM37" s="6">
        <f t="shared" si="79"/>
        <v>10150</v>
      </c>
      <c r="BN37" s="6">
        <f t="shared" si="79"/>
        <v>10150</v>
      </c>
      <c r="BO37" s="6">
        <f t="shared" si="79"/>
        <v>10150</v>
      </c>
    </row>
    <row r="38" spans="1:67" ht="12.75" x14ac:dyDescent="0.2">
      <c r="A38" s="6" t="str">
        <f>Budget!A37</f>
        <v>other CEE</v>
      </c>
      <c r="B38" s="6" t="str">
        <f>Budget!B37</f>
        <v>Sales Rep Country 14 (CEE) (2 FTE)</v>
      </c>
      <c r="C38" s="6">
        <f>SUM('Year 0'!C38:M38)</f>
        <v>0</v>
      </c>
      <c r="D38" s="6">
        <f>'Year 0'!N38</f>
        <v>0</v>
      </c>
      <c r="E38" s="6">
        <f>'Year 0'!O38</f>
        <v>0</v>
      </c>
      <c r="F38" s="6">
        <f>'Year 0'!P38</f>
        <v>0</v>
      </c>
      <c r="G38" s="6">
        <f>'Year 0'!Q38</f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f t="shared" si="52"/>
        <v>0</v>
      </c>
      <c r="T38" s="6">
        <f t="shared" si="55"/>
        <v>0</v>
      </c>
      <c r="U38" s="6">
        <f t="shared" si="81"/>
        <v>0</v>
      </c>
      <c r="V38" s="6">
        <f t="shared" si="81"/>
        <v>0</v>
      </c>
      <c r="W38" s="6">
        <f t="shared" si="81"/>
        <v>0</v>
      </c>
      <c r="X38" s="6">
        <f t="shared" si="81"/>
        <v>0</v>
      </c>
      <c r="Y38" s="6">
        <f t="shared" si="81"/>
        <v>0</v>
      </c>
      <c r="Z38" s="6">
        <f t="shared" si="59"/>
        <v>0</v>
      </c>
      <c r="AA38" s="6">
        <f t="shared" si="82"/>
        <v>0</v>
      </c>
      <c r="AB38" s="6">
        <f t="shared" si="82"/>
        <v>0</v>
      </c>
      <c r="AC38" s="6">
        <f t="shared" si="82"/>
        <v>0</v>
      </c>
      <c r="AD38" s="6">
        <f t="shared" si="82"/>
        <v>0</v>
      </c>
      <c r="AE38" s="6">
        <f t="shared" si="82"/>
        <v>0</v>
      </c>
      <c r="AF38" s="6">
        <f t="shared" si="72"/>
        <v>0</v>
      </c>
      <c r="AG38" s="6">
        <f t="shared" si="75"/>
        <v>0</v>
      </c>
      <c r="AH38" s="6">
        <f t="shared" si="75"/>
        <v>0</v>
      </c>
      <c r="AI38" s="6">
        <f t="shared" si="75"/>
        <v>0</v>
      </c>
      <c r="AJ38" s="6">
        <f t="shared" si="75"/>
        <v>0</v>
      </c>
      <c r="AK38" s="6">
        <f t="shared" si="75"/>
        <v>0</v>
      </c>
      <c r="AL38" s="6">
        <f t="shared" si="74"/>
        <v>0</v>
      </c>
      <c r="AM38" s="6">
        <f t="shared" si="73"/>
        <v>0</v>
      </c>
      <c r="AN38" s="6">
        <f t="shared" si="73"/>
        <v>0</v>
      </c>
      <c r="AO38" s="6">
        <f t="shared" si="73"/>
        <v>0</v>
      </c>
      <c r="AP38" s="6">
        <f t="shared" si="73"/>
        <v>0</v>
      </c>
      <c r="AQ38" s="6">
        <f t="shared" si="73"/>
        <v>0</v>
      </c>
      <c r="AR38" s="6">
        <f t="shared" si="83"/>
        <v>0</v>
      </c>
      <c r="AS38" s="6">
        <f t="shared" si="76"/>
        <v>0</v>
      </c>
      <c r="AT38" s="6">
        <f t="shared" si="76"/>
        <v>0</v>
      </c>
      <c r="AU38" s="6">
        <f t="shared" si="76"/>
        <v>0</v>
      </c>
      <c r="AV38" s="6">
        <f t="shared" si="76"/>
        <v>0</v>
      </c>
      <c r="AW38" s="6">
        <f t="shared" si="76"/>
        <v>0</v>
      </c>
      <c r="AX38" s="6">
        <f t="shared" ref="AX38:AX46" si="84">AW38</f>
        <v>0</v>
      </c>
      <c r="AY38" s="6">
        <f t="shared" si="77"/>
        <v>0</v>
      </c>
      <c r="AZ38" s="6">
        <f t="shared" si="77"/>
        <v>0</v>
      </c>
      <c r="BA38" s="6">
        <f t="shared" si="77"/>
        <v>0</v>
      </c>
      <c r="BB38" s="6">
        <f t="shared" si="77"/>
        <v>0</v>
      </c>
      <c r="BC38" s="6">
        <f t="shared" si="77"/>
        <v>0</v>
      </c>
      <c r="BD38" s="6">
        <f t="shared" si="80"/>
        <v>0</v>
      </c>
      <c r="BE38" s="6">
        <f t="shared" si="78"/>
        <v>0</v>
      </c>
      <c r="BF38" s="6">
        <f t="shared" si="78"/>
        <v>0</v>
      </c>
      <c r="BG38" s="6">
        <f t="shared" si="78"/>
        <v>0</v>
      </c>
      <c r="BH38" s="6">
        <f t="shared" si="78"/>
        <v>0</v>
      </c>
      <c r="BI38" s="6">
        <f t="shared" si="78"/>
        <v>0</v>
      </c>
      <c r="BJ38" s="6">
        <f t="shared" ref="BJ38:BJ46" si="85">BI38</f>
        <v>0</v>
      </c>
      <c r="BK38" s="6">
        <f t="shared" si="79"/>
        <v>0</v>
      </c>
      <c r="BL38" s="6">
        <f t="shared" si="79"/>
        <v>0</v>
      </c>
      <c r="BM38" s="6">
        <f t="shared" si="79"/>
        <v>0</v>
      </c>
      <c r="BN38" s="6">
        <f t="shared" si="79"/>
        <v>0</v>
      </c>
      <c r="BO38" s="6">
        <f t="shared" si="79"/>
        <v>0</v>
      </c>
    </row>
    <row r="39" spans="1:67" ht="12.75" x14ac:dyDescent="0.2">
      <c r="A39" s="6"/>
      <c r="B39" s="6" t="str">
        <f>Budget!B38</f>
        <v>CEE Data Management Manager (8 --&gt; 16 FTE)</v>
      </c>
      <c r="C39" s="6">
        <f>SUM('Year 0'!C39:M39)</f>
        <v>0</v>
      </c>
      <c r="D39" s="6">
        <f>'Year 0'!N39</f>
        <v>0</v>
      </c>
      <c r="E39" s="6">
        <f>'Year 0'!O39</f>
        <v>0</v>
      </c>
      <c r="F39" s="6">
        <f>'Year 0'!P39</f>
        <v>0</v>
      </c>
      <c r="G39" s="6">
        <f>'Year 0'!Q39</f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f t="shared" si="52"/>
        <v>0</v>
      </c>
      <c r="T39" s="6">
        <f t="shared" si="55"/>
        <v>0</v>
      </c>
      <c r="U39" s="6">
        <f t="shared" si="81"/>
        <v>0</v>
      </c>
      <c r="V39" s="6">
        <f t="shared" si="81"/>
        <v>0</v>
      </c>
      <c r="W39" s="6">
        <f t="shared" si="81"/>
        <v>0</v>
      </c>
      <c r="X39" s="6">
        <f t="shared" si="81"/>
        <v>0</v>
      </c>
      <c r="Y39" s="6">
        <f t="shared" si="81"/>
        <v>0</v>
      </c>
      <c r="Z39" s="6">
        <f t="shared" si="59"/>
        <v>0</v>
      </c>
      <c r="AA39" s="6">
        <f t="shared" si="82"/>
        <v>0</v>
      </c>
      <c r="AB39" s="6">
        <f t="shared" si="82"/>
        <v>0</v>
      </c>
      <c r="AC39" s="6">
        <f t="shared" si="82"/>
        <v>0</v>
      </c>
      <c r="AD39" s="6">
        <f t="shared" si="82"/>
        <v>0</v>
      </c>
      <c r="AE39" s="6">
        <f t="shared" si="82"/>
        <v>0</v>
      </c>
      <c r="AF39" s="6">
        <f t="shared" si="72"/>
        <v>0</v>
      </c>
      <c r="AG39" s="6">
        <f t="shared" si="75"/>
        <v>0</v>
      </c>
      <c r="AH39" s="6">
        <f t="shared" si="75"/>
        <v>0</v>
      </c>
      <c r="AI39" s="6">
        <f t="shared" si="75"/>
        <v>0</v>
      </c>
      <c r="AJ39" s="6">
        <f t="shared" si="75"/>
        <v>0</v>
      </c>
      <c r="AK39" s="6">
        <f t="shared" si="75"/>
        <v>0</v>
      </c>
      <c r="AL39" s="6">
        <f t="shared" si="74"/>
        <v>0</v>
      </c>
      <c r="AM39" s="6">
        <f t="shared" si="73"/>
        <v>0</v>
      </c>
      <c r="AN39" s="6">
        <f t="shared" si="73"/>
        <v>0</v>
      </c>
      <c r="AO39" s="6">
        <f t="shared" si="73"/>
        <v>0</v>
      </c>
      <c r="AP39" s="6">
        <f t="shared" si="73"/>
        <v>0</v>
      </c>
      <c r="AQ39" s="6">
        <f t="shared" si="73"/>
        <v>0</v>
      </c>
      <c r="AR39" s="6">
        <f t="shared" si="83"/>
        <v>0</v>
      </c>
      <c r="AS39" s="6">
        <f t="shared" si="76"/>
        <v>0</v>
      </c>
      <c r="AT39" s="6">
        <f t="shared" si="76"/>
        <v>0</v>
      </c>
      <c r="AU39" s="6">
        <f t="shared" si="76"/>
        <v>0</v>
      </c>
      <c r="AV39" s="6">
        <f t="shared" si="76"/>
        <v>0</v>
      </c>
      <c r="AW39" s="6">
        <f t="shared" si="76"/>
        <v>0</v>
      </c>
      <c r="AX39" s="6">
        <f t="shared" si="84"/>
        <v>0</v>
      </c>
      <c r="AY39" s="6">
        <f t="shared" si="77"/>
        <v>0</v>
      </c>
      <c r="AZ39" s="6">
        <f t="shared" si="77"/>
        <v>0</v>
      </c>
      <c r="BA39" s="6">
        <f t="shared" si="77"/>
        <v>0</v>
      </c>
      <c r="BB39" s="6">
        <f t="shared" si="77"/>
        <v>0</v>
      </c>
      <c r="BC39" s="6">
        <f t="shared" si="77"/>
        <v>0</v>
      </c>
      <c r="BD39" s="6">
        <f t="shared" si="80"/>
        <v>0</v>
      </c>
      <c r="BE39" s="6">
        <f t="shared" si="78"/>
        <v>0</v>
      </c>
      <c r="BF39" s="6">
        <f t="shared" si="78"/>
        <v>0</v>
      </c>
      <c r="BG39" s="6">
        <f t="shared" si="78"/>
        <v>0</v>
      </c>
      <c r="BH39" s="6">
        <f t="shared" si="78"/>
        <v>0</v>
      </c>
      <c r="BI39" s="6">
        <f t="shared" si="78"/>
        <v>0</v>
      </c>
      <c r="BJ39" s="6">
        <f t="shared" si="85"/>
        <v>0</v>
      </c>
      <c r="BK39" s="6">
        <f t="shared" si="79"/>
        <v>0</v>
      </c>
      <c r="BL39" s="6">
        <f t="shared" si="79"/>
        <v>0</v>
      </c>
      <c r="BM39" s="6">
        <f t="shared" si="79"/>
        <v>0</v>
      </c>
      <c r="BN39" s="6">
        <f t="shared" si="79"/>
        <v>0</v>
      </c>
      <c r="BO39" s="6">
        <f t="shared" si="79"/>
        <v>0</v>
      </c>
    </row>
    <row r="40" spans="1:67" ht="12.75" x14ac:dyDescent="0.2">
      <c r="A40" s="6"/>
      <c r="B40" s="6" t="str">
        <f>Budget!B39</f>
        <v>HQ Administrator (1 --&gt; 2 FTE)</v>
      </c>
      <c r="C40" s="6">
        <f>SUM('Year 0'!C40:M40)</f>
        <v>0</v>
      </c>
      <c r="D40" s="6">
        <f>'Year 0'!N40</f>
        <v>0</v>
      </c>
      <c r="E40" s="6">
        <f>'Year 0'!O40</f>
        <v>0</v>
      </c>
      <c r="F40" s="6">
        <f>'Year 0'!P40</f>
        <v>0</v>
      </c>
      <c r="G40" s="6">
        <f>'Year 0'!Q40</f>
        <v>0</v>
      </c>
      <c r="H40" s="6">
        <v>0</v>
      </c>
      <c r="I40" s="6">
        <f t="shared" ref="I40:R40" si="86">H40</f>
        <v>0</v>
      </c>
      <c r="J40" s="6">
        <f t="shared" si="86"/>
        <v>0</v>
      </c>
      <c r="K40" s="6">
        <f t="shared" si="86"/>
        <v>0</v>
      </c>
      <c r="L40" s="6">
        <f t="shared" si="86"/>
        <v>0</v>
      </c>
      <c r="M40" s="6">
        <f t="shared" si="86"/>
        <v>0</v>
      </c>
      <c r="N40" s="6">
        <f t="shared" si="86"/>
        <v>0</v>
      </c>
      <c r="O40" s="6">
        <f t="shared" si="86"/>
        <v>0</v>
      </c>
      <c r="P40" s="6">
        <f t="shared" si="86"/>
        <v>0</v>
      </c>
      <c r="Q40" s="6">
        <f t="shared" si="86"/>
        <v>0</v>
      </c>
      <c r="R40" s="6">
        <f t="shared" si="86"/>
        <v>0</v>
      </c>
      <c r="S40" s="6">
        <f t="shared" si="52"/>
        <v>0</v>
      </c>
      <c r="T40" s="6">
        <f t="shared" si="55"/>
        <v>0</v>
      </c>
      <c r="U40" s="6">
        <f t="shared" si="81"/>
        <v>0</v>
      </c>
      <c r="V40" s="6">
        <f t="shared" si="81"/>
        <v>0</v>
      </c>
      <c r="W40" s="6">
        <f t="shared" si="81"/>
        <v>0</v>
      </c>
      <c r="X40" s="6">
        <f t="shared" si="81"/>
        <v>0</v>
      </c>
      <c r="Y40" s="6">
        <f t="shared" si="81"/>
        <v>0</v>
      </c>
      <c r="Z40" s="6">
        <f t="shared" si="59"/>
        <v>0</v>
      </c>
      <c r="AA40" s="6">
        <f t="shared" si="82"/>
        <v>0</v>
      </c>
      <c r="AB40" s="6">
        <f t="shared" si="82"/>
        <v>0</v>
      </c>
      <c r="AC40" s="6">
        <f t="shared" si="82"/>
        <v>0</v>
      </c>
      <c r="AD40" s="6">
        <f t="shared" si="82"/>
        <v>0</v>
      </c>
      <c r="AE40" s="6">
        <f t="shared" si="82"/>
        <v>0</v>
      </c>
      <c r="AF40" s="6">
        <v>4000</v>
      </c>
      <c r="AG40" s="6">
        <f t="shared" si="75"/>
        <v>4000</v>
      </c>
      <c r="AH40" s="6">
        <f t="shared" si="75"/>
        <v>4000</v>
      </c>
      <c r="AI40" s="6">
        <f t="shared" si="75"/>
        <v>4000</v>
      </c>
      <c r="AJ40" s="6">
        <f t="shared" si="75"/>
        <v>4000</v>
      </c>
      <c r="AK40" s="6">
        <f t="shared" si="75"/>
        <v>4000</v>
      </c>
      <c r="AL40" s="6">
        <f t="shared" si="74"/>
        <v>4000</v>
      </c>
      <c r="AM40" s="6">
        <f t="shared" si="73"/>
        <v>4000</v>
      </c>
      <c r="AN40" s="6">
        <f t="shared" si="73"/>
        <v>4000</v>
      </c>
      <c r="AO40" s="6">
        <f t="shared" si="73"/>
        <v>4000</v>
      </c>
      <c r="AP40" s="6">
        <f t="shared" si="73"/>
        <v>4000</v>
      </c>
      <c r="AQ40" s="6">
        <f t="shared" si="73"/>
        <v>4000</v>
      </c>
      <c r="AR40" s="6">
        <f t="shared" si="83"/>
        <v>4120</v>
      </c>
      <c r="AS40" s="6">
        <f t="shared" si="76"/>
        <v>4120</v>
      </c>
      <c r="AT40" s="6">
        <f t="shared" si="76"/>
        <v>4120</v>
      </c>
      <c r="AU40" s="6">
        <f t="shared" si="76"/>
        <v>4120</v>
      </c>
      <c r="AV40" s="6">
        <f t="shared" si="76"/>
        <v>4120</v>
      </c>
      <c r="AW40" s="6">
        <f t="shared" si="76"/>
        <v>4120</v>
      </c>
      <c r="AX40" s="6">
        <f t="shared" si="84"/>
        <v>4120</v>
      </c>
      <c r="AY40" s="6">
        <f t="shared" si="77"/>
        <v>4120</v>
      </c>
      <c r="AZ40" s="6">
        <f t="shared" si="77"/>
        <v>4120</v>
      </c>
      <c r="BA40" s="6">
        <f t="shared" si="77"/>
        <v>4120</v>
      </c>
      <c r="BB40" s="6">
        <f t="shared" si="77"/>
        <v>4120</v>
      </c>
      <c r="BC40" s="6">
        <f t="shared" si="77"/>
        <v>4120</v>
      </c>
      <c r="BD40" s="6">
        <f t="shared" si="80"/>
        <v>4243.6000000000004</v>
      </c>
      <c r="BE40" s="6">
        <f t="shared" si="78"/>
        <v>4243.6000000000004</v>
      </c>
      <c r="BF40" s="6">
        <f t="shared" si="78"/>
        <v>4243.6000000000004</v>
      </c>
      <c r="BG40" s="6">
        <f t="shared" si="78"/>
        <v>4243.6000000000004</v>
      </c>
      <c r="BH40" s="6">
        <f t="shared" si="78"/>
        <v>4243.6000000000004</v>
      </c>
      <c r="BI40" s="6">
        <f t="shared" si="78"/>
        <v>4243.6000000000004</v>
      </c>
      <c r="BJ40" s="6">
        <f t="shared" si="85"/>
        <v>4243.6000000000004</v>
      </c>
      <c r="BK40" s="6">
        <f t="shared" si="79"/>
        <v>4243.6000000000004</v>
      </c>
      <c r="BL40" s="6">
        <f t="shared" si="79"/>
        <v>4243.6000000000004</v>
      </c>
      <c r="BM40" s="6">
        <f t="shared" si="79"/>
        <v>4243.6000000000004</v>
      </c>
      <c r="BN40" s="6">
        <f t="shared" si="79"/>
        <v>4243.6000000000004</v>
      </c>
      <c r="BO40" s="6">
        <f t="shared" si="79"/>
        <v>4243.6000000000004</v>
      </c>
    </row>
    <row r="41" spans="1:67" ht="12.75" x14ac:dyDescent="0.2">
      <c r="A41" s="6"/>
      <c r="B41" s="6" t="str">
        <f>Budget!B40</f>
        <v>HQ Social Media Manager</v>
      </c>
      <c r="C41" s="6">
        <f>SUM('Year 0'!C41:M41)</f>
        <v>0</v>
      </c>
      <c r="D41" s="6">
        <f>'Year 0'!N41</f>
        <v>0</v>
      </c>
      <c r="E41" s="6">
        <f>'Year 0'!O41</f>
        <v>0</v>
      </c>
      <c r="F41" s="6">
        <f>'Year 0'!P41</f>
        <v>0</v>
      </c>
      <c r="G41" s="6">
        <f>'Year 0'!Q41</f>
        <v>0</v>
      </c>
      <c r="H41" s="6">
        <v>4500</v>
      </c>
      <c r="I41" s="6">
        <f t="shared" ref="I41:R41" si="87">H41</f>
        <v>4500</v>
      </c>
      <c r="J41" s="6">
        <f t="shared" si="87"/>
        <v>4500</v>
      </c>
      <c r="K41" s="6">
        <f t="shared" si="87"/>
        <v>4500</v>
      </c>
      <c r="L41" s="6">
        <f t="shared" si="87"/>
        <v>4500</v>
      </c>
      <c r="M41" s="6">
        <f t="shared" si="87"/>
        <v>4500</v>
      </c>
      <c r="N41" s="6">
        <f t="shared" si="87"/>
        <v>4500</v>
      </c>
      <c r="O41" s="6">
        <f t="shared" si="87"/>
        <v>4500</v>
      </c>
      <c r="P41" s="6">
        <f t="shared" si="87"/>
        <v>4500</v>
      </c>
      <c r="Q41" s="6">
        <f t="shared" si="87"/>
        <v>4500</v>
      </c>
      <c r="R41" s="6">
        <f t="shared" si="87"/>
        <v>4500</v>
      </c>
      <c r="S41" s="6">
        <f t="shared" si="52"/>
        <v>4500</v>
      </c>
      <c r="T41" s="6">
        <f t="shared" si="55"/>
        <v>4635</v>
      </c>
      <c r="U41" s="6">
        <f t="shared" si="81"/>
        <v>4635</v>
      </c>
      <c r="V41" s="6">
        <f t="shared" si="81"/>
        <v>4635</v>
      </c>
      <c r="W41" s="6">
        <f t="shared" si="81"/>
        <v>4635</v>
      </c>
      <c r="X41" s="6">
        <f t="shared" si="81"/>
        <v>4635</v>
      </c>
      <c r="Y41" s="6">
        <f t="shared" si="81"/>
        <v>4635</v>
      </c>
      <c r="Z41" s="6">
        <f t="shared" si="59"/>
        <v>4635</v>
      </c>
      <c r="AA41" s="6">
        <f t="shared" si="82"/>
        <v>4635</v>
      </c>
      <c r="AB41" s="6">
        <f t="shared" si="82"/>
        <v>4635</v>
      </c>
      <c r="AC41" s="6">
        <f t="shared" si="82"/>
        <v>4635</v>
      </c>
      <c r="AD41" s="6">
        <f t="shared" si="82"/>
        <v>4635</v>
      </c>
      <c r="AE41" s="6">
        <f t="shared" si="82"/>
        <v>4635</v>
      </c>
      <c r="AF41" s="6">
        <f>AE41*(1+$AF$81)</f>
        <v>4774.05</v>
      </c>
      <c r="AG41" s="6">
        <f t="shared" si="75"/>
        <v>4774.05</v>
      </c>
      <c r="AH41" s="6">
        <f t="shared" si="75"/>
        <v>4774.05</v>
      </c>
      <c r="AI41" s="6">
        <f t="shared" si="75"/>
        <v>4774.05</v>
      </c>
      <c r="AJ41" s="6">
        <f t="shared" si="75"/>
        <v>4774.05</v>
      </c>
      <c r="AK41" s="6">
        <f t="shared" si="75"/>
        <v>4774.05</v>
      </c>
      <c r="AL41" s="6">
        <f t="shared" si="74"/>
        <v>4774.05</v>
      </c>
      <c r="AM41" s="6">
        <f t="shared" ref="AM41:AQ46" si="88">AL41</f>
        <v>4774.05</v>
      </c>
      <c r="AN41" s="6">
        <f t="shared" si="88"/>
        <v>4774.05</v>
      </c>
      <c r="AO41" s="6">
        <f t="shared" si="88"/>
        <v>4774.05</v>
      </c>
      <c r="AP41" s="6">
        <f t="shared" si="88"/>
        <v>4774.05</v>
      </c>
      <c r="AQ41" s="6">
        <f t="shared" si="88"/>
        <v>4774.05</v>
      </c>
      <c r="AR41" s="6">
        <f t="shared" si="83"/>
        <v>4917.2715000000007</v>
      </c>
      <c r="AS41" s="6">
        <f t="shared" si="76"/>
        <v>4917.2715000000007</v>
      </c>
      <c r="AT41" s="6">
        <f t="shared" si="76"/>
        <v>4917.2715000000007</v>
      </c>
      <c r="AU41" s="6">
        <f t="shared" si="76"/>
        <v>4917.2715000000007</v>
      </c>
      <c r="AV41" s="6">
        <f t="shared" si="76"/>
        <v>4917.2715000000007</v>
      </c>
      <c r="AW41" s="6">
        <f t="shared" si="76"/>
        <v>4917.2715000000007</v>
      </c>
      <c r="AX41" s="6">
        <f t="shared" si="84"/>
        <v>4917.2715000000007</v>
      </c>
      <c r="AY41" s="6">
        <f t="shared" si="77"/>
        <v>4917.2715000000007</v>
      </c>
      <c r="AZ41" s="6">
        <f t="shared" si="77"/>
        <v>4917.2715000000007</v>
      </c>
      <c r="BA41" s="6">
        <f t="shared" si="77"/>
        <v>4917.2715000000007</v>
      </c>
      <c r="BB41" s="6">
        <f t="shared" si="77"/>
        <v>4917.2715000000007</v>
      </c>
      <c r="BC41" s="6">
        <f t="shared" si="77"/>
        <v>4917.2715000000007</v>
      </c>
      <c r="BD41" s="6">
        <f t="shared" si="80"/>
        <v>5064.7896450000007</v>
      </c>
      <c r="BE41" s="6">
        <f t="shared" si="78"/>
        <v>5064.7896450000007</v>
      </c>
      <c r="BF41" s="6">
        <f t="shared" si="78"/>
        <v>5064.7896450000007</v>
      </c>
      <c r="BG41" s="6">
        <f t="shared" si="78"/>
        <v>5064.7896450000007</v>
      </c>
      <c r="BH41" s="6">
        <f t="shared" si="78"/>
        <v>5064.7896450000007</v>
      </c>
      <c r="BI41" s="6">
        <f t="shared" si="78"/>
        <v>5064.7896450000007</v>
      </c>
      <c r="BJ41" s="6">
        <f t="shared" si="85"/>
        <v>5064.7896450000007</v>
      </c>
      <c r="BK41" s="6">
        <f t="shared" si="79"/>
        <v>5064.7896450000007</v>
      </c>
      <c r="BL41" s="6">
        <f t="shared" si="79"/>
        <v>5064.7896450000007</v>
      </c>
      <c r="BM41" s="6">
        <f t="shared" si="79"/>
        <v>5064.7896450000007</v>
      </c>
      <c r="BN41" s="6">
        <f t="shared" si="79"/>
        <v>5064.7896450000007</v>
      </c>
      <c r="BO41" s="6">
        <f t="shared" si="79"/>
        <v>5064.7896450000007</v>
      </c>
    </row>
    <row r="42" spans="1:67" ht="12.75" x14ac:dyDescent="0.2">
      <c r="A42" s="6"/>
      <c r="B42" s="6" t="str">
        <f>Budget!B41</f>
        <v>HQ Regulatory / Quality Director (1 FTE)</v>
      </c>
      <c r="C42" s="6">
        <f>SUM('Year 0'!C42:M42)</f>
        <v>0</v>
      </c>
      <c r="D42" s="6">
        <f>'Year 0'!N42</f>
        <v>0</v>
      </c>
      <c r="E42" s="6">
        <f>'Year 0'!O42</f>
        <v>0</v>
      </c>
      <c r="F42" s="6">
        <f>'Year 0'!P42</f>
        <v>0</v>
      </c>
      <c r="G42" s="6">
        <f>'Year 0'!Q42</f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f t="shared" si="52"/>
        <v>0</v>
      </c>
      <c r="T42" s="6">
        <f t="shared" si="55"/>
        <v>0</v>
      </c>
      <c r="U42" s="6">
        <f t="shared" si="81"/>
        <v>0</v>
      </c>
      <c r="V42" s="6">
        <f t="shared" si="81"/>
        <v>0</v>
      </c>
      <c r="W42" s="6">
        <f t="shared" si="81"/>
        <v>0</v>
      </c>
      <c r="X42" s="6">
        <f t="shared" si="81"/>
        <v>0</v>
      </c>
      <c r="Y42" s="6">
        <f t="shared" si="81"/>
        <v>0</v>
      </c>
      <c r="Z42" s="6">
        <f t="shared" si="59"/>
        <v>0</v>
      </c>
      <c r="AA42" s="6">
        <f t="shared" si="82"/>
        <v>0</v>
      </c>
      <c r="AB42" s="6">
        <f t="shared" si="82"/>
        <v>0</v>
      </c>
      <c r="AC42" s="6">
        <f t="shared" si="82"/>
        <v>0</v>
      </c>
      <c r="AD42" s="6">
        <f t="shared" si="82"/>
        <v>0</v>
      </c>
      <c r="AE42" s="6">
        <f t="shared" si="82"/>
        <v>0</v>
      </c>
      <c r="AF42" s="6">
        <v>8000</v>
      </c>
      <c r="AG42" s="6">
        <f t="shared" si="75"/>
        <v>8000</v>
      </c>
      <c r="AH42" s="6">
        <f t="shared" si="75"/>
        <v>8000</v>
      </c>
      <c r="AI42" s="6">
        <f t="shared" si="75"/>
        <v>8000</v>
      </c>
      <c r="AJ42" s="6">
        <f t="shared" si="75"/>
        <v>8000</v>
      </c>
      <c r="AK42" s="6">
        <f t="shared" si="75"/>
        <v>8000</v>
      </c>
      <c r="AL42" s="6">
        <f t="shared" si="74"/>
        <v>8000</v>
      </c>
      <c r="AM42" s="6">
        <f t="shared" si="88"/>
        <v>8000</v>
      </c>
      <c r="AN42" s="6">
        <f t="shared" si="88"/>
        <v>8000</v>
      </c>
      <c r="AO42" s="6">
        <f t="shared" si="88"/>
        <v>8000</v>
      </c>
      <c r="AP42" s="6">
        <f t="shared" si="88"/>
        <v>8000</v>
      </c>
      <c r="AQ42" s="6">
        <f t="shared" si="88"/>
        <v>8000</v>
      </c>
      <c r="AR42" s="6">
        <f t="shared" si="83"/>
        <v>8240</v>
      </c>
      <c r="AS42" s="6">
        <f t="shared" si="76"/>
        <v>8240</v>
      </c>
      <c r="AT42" s="6">
        <f t="shared" si="76"/>
        <v>8240</v>
      </c>
      <c r="AU42" s="6">
        <f t="shared" si="76"/>
        <v>8240</v>
      </c>
      <c r="AV42" s="6">
        <f t="shared" si="76"/>
        <v>8240</v>
      </c>
      <c r="AW42" s="6">
        <f t="shared" si="76"/>
        <v>8240</v>
      </c>
      <c r="AX42" s="6">
        <f t="shared" si="84"/>
        <v>8240</v>
      </c>
      <c r="AY42" s="6">
        <f t="shared" si="77"/>
        <v>8240</v>
      </c>
      <c r="AZ42" s="6">
        <f t="shared" si="77"/>
        <v>8240</v>
      </c>
      <c r="BA42" s="6">
        <f t="shared" si="77"/>
        <v>8240</v>
      </c>
      <c r="BB42" s="6">
        <f t="shared" si="77"/>
        <v>8240</v>
      </c>
      <c r="BC42" s="6">
        <f t="shared" si="77"/>
        <v>8240</v>
      </c>
      <c r="BD42" s="6">
        <f t="shared" si="80"/>
        <v>8487.2000000000007</v>
      </c>
      <c r="BE42" s="6">
        <f t="shared" si="78"/>
        <v>8487.2000000000007</v>
      </c>
      <c r="BF42" s="6">
        <f t="shared" si="78"/>
        <v>8487.2000000000007</v>
      </c>
      <c r="BG42" s="6">
        <f t="shared" si="78"/>
        <v>8487.2000000000007</v>
      </c>
      <c r="BH42" s="6">
        <f t="shared" si="78"/>
        <v>8487.2000000000007</v>
      </c>
      <c r="BI42" s="6">
        <f t="shared" si="78"/>
        <v>8487.2000000000007</v>
      </c>
      <c r="BJ42" s="6">
        <f t="shared" si="85"/>
        <v>8487.2000000000007</v>
      </c>
      <c r="BK42" s="6">
        <f t="shared" si="79"/>
        <v>8487.2000000000007</v>
      </c>
      <c r="BL42" s="6">
        <f t="shared" si="79"/>
        <v>8487.2000000000007</v>
      </c>
      <c r="BM42" s="6">
        <f t="shared" si="79"/>
        <v>8487.2000000000007</v>
      </c>
      <c r="BN42" s="6">
        <f t="shared" si="79"/>
        <v>8487.2000000000007</v>
      </c>
      <c r="BO42" s="6">
        <f t="shared" si="79"/>
        <v>8487.2000000000007</v>
      </c>
    </row>
    <row r="43" spans="1:67" ht="12.75" x14ac:dyDescent="0.2">
      <c r="A43" s="6"/>
      <c r="B43" s="6" t="str">
        <f>Budget!B42</f>
        <v>HQ Business Intelligence Director (1 FTE)</v>
      </c>
      <c r="C43" s="6">
        <f>SUM('Year 0'!C43:M43)</f>
        <v>0</v>
      </c>
      <c r="D43" s="6">
        <f>'Year 0'!N43</f>
        <v>0</v>
      </c>
      <c r="E43" s="6">
        <f>'Year 0'!O43</f>
        <v>0</v>
      </c>
      <c r="F43" s="6">
        <f>'Year 0'!P43</f>
        <v>0</v>
      </c>
      <c r="G43" s="6">
        <f>'Year 0'!Q43</f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f t="shared" si="52"/>
        <v>0</v>
      </c>
      <c r="T43" s="6">
        <f t="shared" si="55"/>
        <v>0</v>
      </c>
      <c r="U43" s="6">
        <f t="shared" si="81"/>
        <v>0</v>
      </c>
      <c r="V43" s="6">
        <f t="shared" si="81"/>
        <v>0</v>
      </c>
      <c r="W43" s="6">
        <f t="shared" si="81"/>
        <v>0</v>
      </c>
      <c r="X43" s="6">
        <f t="shared" si="81"/>
        <v>0</v>
      </c>
      <c r="Y43" s="6">
        <f t="shared" si="81"/>
        <v>0</v>
      </c>
      <c r="Z43" s="6">
        <f t="shared" si="59"/>
        <v>0</v>
      </c>
      <c r="AA43" s="6">
        <f t="shared" si="82"/>
        <v>0</v>
      </c>
      <c r="AB43" s="6">
        <f t="shared" si="82"/>
        <v>0</v>
      </c>
      <c r="AC43" s="6">
        <f t="shared" si="82"/>
        <v>0</v>
      </c>
      <c r="AD43" s="6">
        <f t="shared" si="82"/>
        <v>0</v>
      </c>
      <c r="AE43" s="6">
        <f t="shared" si="82"/>
        <v>0</v>
      </c>
      <c r="AF43" s="6">
        <v>10000</v>
      </c>
      <c r="AG43" s="6">
        <f t="shared" ref="AG43:AK46" si="89">AF43</f>
        <v>10000</v>
      </c>
      <c r="AH43" s="6">
        <f t="shared" si="89"/>
        <v>10000</v>
      </c>
      <c r="AI43" s="6">
        <f t="shared" si="89"/>
        <v>10000</v>
      </c>
      <c r="AJ43" s="6">
        <f t="shared" si="89"/>
        <v>10000</v>
      </c>
      <c r="AK43" s="6">
        <f t="shared" si="89"/>
        <v>10000</v>
      </c>
      <c r="AL43" s="6">
        <f t="shared" si="74"/>
        <v>10000</v>
      </c>
      <c r="AM43" s="6">
        <f t="shared" si="88"/>
        <v>10000</v>
      </c>
      <c r="AN43" s="6">
        <f t="shared" si="88"/>
        <v>10000</v>
      </c>
      <c r="AO43" s="6">
        <f t="shared" si="88"/>
        <v>10000</v>
      </c>
      <c r="AP43" s="6">
        <f t="shared" si="88"/>
        <v>10000</v>
      </c>
      <c r="AQ43" s="6">
        <f t="shared" si="88"/>
        <v>10000</v>
      </c>
      <c r="AR43" s="6">
        <f t="shared" si="83"/>
        <v>10300</v>
      </c>
      <c r="AS43" s="6">
        <f t="shared" ref="AS43:AW46" si="90">AR43</f>
        <v>10300</v>
      </c>
      <c r="AT43" s="6">
        <f t="shared" si="90"/>
        <v>10300</v>
      </c>
      <c r="AU43" s="6">
        <f t="shared" si="90"/>
        <v>10300</v>
      </c>
      <c r="AV43" s="6">
        <f t="shared" si="90"/>
        <v>10300</v>
      </c>
      <c r="AW43" s="6">
        <f t="shared" si="90"/>
        <v>10300</v>
      </c>
      <c r="AX43" s="6">
        <f t="shared" si="84"/>
        <v>10300</v>
      </c>
      <c r="AY43" s="6">
        <f t="shared" ref="AY43:BC46" si="91">AX43</f>
        <v>10300</v>
      </c>
      <c r="AZ43" s="6">
        <f t="shared" si="91"/>
        <v>10300</v>
      </c>
      <c r="BA43" s="6">
        <f t="shared" si="91"/>
        <v>10300</v>
      </c>
      <c r="BB43" s="6">
        <f t="shared" si="91"/>
        <v>10300</v>
      </c>
      <c r="BC43" s="6">
        <f t="shared" si="91"/>
        <v>10300</v>
      </c>
      <c r="BD43" s="6">
        <f t="shared" si="80"/>
        <v>10609</v>
      </c>
      <c r="BE43" s="6">
        <f t="shared" ref="BE43:BI46" si="92">BD43</f>
        <v>10609</v>
      </c>
      <c r="BF43" s="6">
        <f t="shared" si="92"/>
        <v>10609</v>
      </c>
      <c r="BG43" s="6">
        <f t="shared" si="92"/>
        <v>10609</v>
      </c>
      <c r="BH43" s="6">
        <f t="shared" si="92"/>
        <v>10609</v>
      </c>
      <c r="BI43" s="6">
        <f t="shared" si="92"/>
        <v>10609</v>
      </c>
      <c r="BJ43" s="6">
        <f t="shared" si="85"/>
        <v>10609</v>
      </c>
      <c r="BK43" s="6">
        <f t="shared" ref="BK43:BO46" si="93">BJ43</f>
        <v>10609</v>
      </c>
      <c r="BL43" s="6">
        <f t="shared" si="93"/>
        <v>10609</v>
      </c>
      <c r="BM43" s="6">
        <f t="shared" si="93"/>
        <v>10609</v>
      </c>
      <c r="BN43" s="6">
        <f t="shared" si="93"/>
        <v>10609</v>
      </c>
      <c r="BO43" s="6">
        <f t="shared" si="93"/>
        <v>10609</v>
      </c>
    </row>
    <row r="44" spans="1:67" ht="12.75" x14ac:dyDescent="0.2">
      <c r="A44" s="6"/>
      <c r="B44" s="6" t="str">
        <f>Budget!B43</f>
        <v>HQ Data analyst (1 FTE)</v>
      </c>
      <c r="C44" s="6">
        <f>SUM('Year 0'!C44:M44)</f>
        <v>0</v>
      </c>
      <c r="D44" s="6">
        <f>'Year 0'!N44</f>
        <v>0</v>
      </c>
      <c r="E44" s="6">
        <f>'Year 0'!O44</f>
        <v>0</v>
      </c>
      <c r="F44" s="6">
        <f>'Year 0'!P44</f>
        <v>0</v>
      </c>
      <c r="G44" s="6">
        <f>'Year 0'!Q44</f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f t="shared" si="52"/>
        <v>0</v>
      </c>
      <c r="T44" s="6">
        <f t="shared" si="55"/>
        <v>0</v>
      </c>
      <c r="U44" s="6">
        <f t="shared" si="81"/>
        <v>0</v>
      </c>
      <c r="V44" s="6">
        <f t="shared" si="81"/>
        <v>0</v>
      </c>
      <c r="W44" s="6">
        <f t="shared" si="81"/>
        <v>0</v>
      </c>
      <c r="X44" s="6">
        <f t="shared" si="81"/>
        <v>0</v>
      </c>
      <c r="Y44" s="6">
        <f t="shared" si="81"/>
        <v>0</v>
      </c>
      <c r="Z44" s="6">
        <f t="shared" si="59"/>
        <v>0</v>
      </c>
      <c r="AA44" s="6">
        <f t="shared" si="82"/>
        <v>0</v>
      </c>
      <c r="AB44" s="6">
        <f t="shared" si="82"/>
        <v>0</v>
      </c>
      <c r="AC44" s="6">
        <f t="shared" si="82"/>
        <v>0</v>
      </c>
      <c r="AD44" s="6">
        <f t="shared" si="82"/>
        <v>0</v>
      </c>
      <c r="AE44" s="6">
        <f t="shared" si="82"/>
        <v>0</v>
      </c>
      <c r="AF44" s="6">
        <v>8000</v>
      </c>
      <c r="AG44" s="6">
        <f t="shared" si="89"/>
        <v>8000</v>
      </c>
      <c r="AH44" s="6">
        <f t="shared" si="89"/>
        <v>8000</v>
      </c>
      <c r="AI44" s="6">
        <f t="shared" si="89"/>
        <v>8000</v>
      </c>
      <c r="AJ44" s="6">
        <f t="shared" si="89"/>
        <v>8000</v>
      </c>
      <c r="AK44" s="6">
        <f t="shared" si="89"/>
        <v>8000</v>
      </c>
      <c r="AL44" s="6">
        <f t="shared" si="74"/>
        <v>8000</v>
      </c>
      <c r="AM44" s="6">
        <f t="shared" si="88"/>
        <v>8000</v>
      </c>
      <c r="AN44" s="6">
        <f t="shared" si="88"/>
        <v>8000</v>
      </c>
      <c r="AO44" s="6">
        <f t="shared" si="88"/>
        <v>8000</v>
      </c>
      <c r="AP44" s="6">
        <f t="shared" si="88"/>
        <v>8000</v>
      </c>
      <c r="AQ44" s="6">
        <f t="shared" si="88"/>
        <v>8000</v>
      </c>
      <c r="AR44" s="6">
        <f t="shared" si="83"/>
        <v>8240</v>
      </c>
      <c r="AS44" s="6">
        <f t="shared" si="90"/>
        <v>8240</v>
      </c>
      <c r="AT44" s="6">
        <f t="shared" si="90"/>
        <v>8240</v>
      </c>
      <c r="AU44" s="6">
        <f t="shared" si="90"/>
        <v>8240</v>
      </c>
      <c r="AV44" s="6">
        <f t="shared" si="90"/>
        <v>8240</v>
      </c>
      <c r="AW44" s="6">
        <f t="shared" si="90"/>
        <v>8240</v>
      </c>
      <c r="AX44" s="6">
        <f t="shared" si="84"/>
        <v>8240</v>
      </c>
      <c r="AY44" s="6">
        <f t="shared" si="91"/>
        <v>8240</v>
      </c>
      <c r="AZ44" s="6">
        <f t="shared" si="91"/>
        <v>8240</v>
      </c>
      <c r="BA44" s="6">
        <f t="shared" si="91"/>
        <v>8240</v>
      </c>
      <c r="BB44" s="6">
        <f t="shared" si="91"/>
        <v>8240</v>
      </c>
      <c r="BC44" s="6">
        <f t="shared" si="91"/>
        <v>8240</v>
      </c>
      <c r="BD44" s="6">
        <f t="shared" si="80"/>
        <v>8487.2000000000007</v>
      </c>
      <c r="BE44" s="6">
        <f t="shared" si="92"/>
        <v>8487.2000000000007</v>
      </c>
      <c r="BF44" s="6">
        <f t="shared" si="92"/>
        <v>8487.2000000000007</v>
      </c>
      <c r="BG44" s="6">
        <f t="shared" si="92"/>
        <v>8487.2000000000007</v>
      </c>
      <c r="BH44" s="6">
        <f t="shared" si="92"/>
        <v>8487.2000000000007</v>
      </c>
      <c r="BI44" s="6">
        <f t="shared" si="92"/>
        <v>8487.2000000000007</v>
      </c>
      <c r="BJ44" s="6">
        <f t="shared" si="85"/>
        <v>8487.2000000000007</v>
      </c>
      <c r="BK44" s="6">
        <f t="shared" si="93"/>
        <v>8487.2000000000007</v>
      </c>
      <c r="BL44" s="6">
        <f t="shared" si="93"/>
        <v>8487.2000000000007</v>
      </c>
      <c r="BM44" s="6">
        <f t="shared" si="93"/>
        <v>8487.2000000000007</v>
      </c>
      <c r="BN44" s="6">
        <f t="shared" si="93"/>
        <v>8487.2000000000007</v>
      </c>
      <c r="BO44" s="6">
        <f t="shared" si="93"/>
        <v>8487.2000000000007</v>
      </c>
    </row>
    <row r="45" spans="1:67" ht="12.75" x14ac:dyDescent="0.2">
      <c r="A45" s="6"/>
      <c r="B45" s="6" t="str">
        <f>Budget!B44</f>
        <v>HQ Clinical Research Manager (1 --&gt; 2 FTE)</v>
      </c>
      <c r="C45" s="6">
        <f>SUM('Year 0'!C45:M45)</f>
        <v>0</v>
      </c>
      <c r="D45" s="6">
        <f>'Year 0'!N45</f>
        <v>0</v>
      </c>
      <c r="E45" s="6">
        <f>'Year 0'!O45</f>
        <v>0</v>
      </c>
      <c r="F45" s="6">
        <f>'Year 0'!P45</f>
        <v>0</v>
      </c>
      <c r="G45" s="6">
        <f>'Year 0'!Q45</f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f t="shared" si="52"/>
        <v>0</v>
      </c>
      <c r="T45" s="6">
        <f t="shared" si="55"/>
        <v>0</v>
      </c>
      <c r="U45" s="6">
        <f t="shared" si="81"/>
        <v>0</v>
      </c>
      <c r="V45" s="6">
        <f t="shared" si="81"/>
        <v>0</v>
      </c>
      <c r="W45" s="6">
        <f t="shared" si="81"/>
        <v>0</v>
      </c>
      <c r="X45" s="6">
        <f t="shared" si="81"/>
        <v>0</v>
      </c>
      <c r="Y45" s="6">
        <f t="shared" si="81"/>
        <v>0</v>
      </c>
      <c r="Z45" s="6">
        <f t="shared" si="59"/>
        <v>0</v>
      </c>
      <c r="AA45" s="6">
        <f t="shared" si="82"/>
        <v>0</v>
      </c>
      <c r="AB45" s="6">
        <f t="shared" si="82"/>
        <v>0</v>
      </c>
      <c r="AC45" s="6">
        <f t="shared" si="82"/>
        <v>0</v>
      </c>
      <c r="AD45" s="6">
        <f t="shared" si="82"/>
        <v>0</v>
      </c>
      <c r="AE45" s="6">
        <f t="shared" si="82"/>
        <v>0</v>
      </c>
      <c r="AF45" s="6">
        <v>6000</v>
      </c>
      <c r="AG45" s="6">
        <f t="shared" si="89"/>
        <v>6000</v>
      </c>
      <c r="AH45" s="6">
        <f t="shared" si="89"/>
        <v>6000</v>
      </c>
      <c r="AI45" s="6">
        <f t="shared" si="89"/>
        <v>6000</v>
      </c>
      <c r="AJ45" s="6">
        <f t="shared" si="89"/>
        <v>6000</v>
      </c>
      <c r="AK45" s="6">
        <f t="shared" si="89"/>
        <v>6000</v>
      </c>
      <c r="AL45" s="6">
        <f t="shared" si="74"/>
        <v>6000</v>
      </c>
      <c r="AM45" s="6">
        <f t="shared" si="88"/>
        <v>6000</v>
      </c>
      <c r="AN45" s="6">
        <f t="shared" si="88"/>
        <v>6000</v>
      </c>
      <c r="AO45" s="6">
        <f t="shared" si="88"/>
        <v>6000</v>
      </c>
      <c r="AP45" s="6">
        <f t="shared" si="88"/>
        <v>6000</v>
      </c>
      <c r="AQ45" s="6">
        <f t="shared" si="88"/>
        <v>6000</v>
      </c>
      <c r="AR45" s="6">
        <f t="shared" si="83"/>
        <v>6180</v>
      </c>
      <c r="AS45" s="6">
        <f t="shared" si="90"/>
        <v>6180</v>
      </c>
      <c r="AT45" s="6">
        <f t="shared" si="90"/>
        <v>6180</v>
      </c>
      <c r="AU45" s="6">
        <f t="shared" si="90"/>
        <v>6180</v>
      </c>
      <c r="AV45" s="6">
        <f t="shared" si="90"/>
        <v>6180</v>
      </c>
      <c r="AW45" s="6">
        <f t="shared" si="90"/>
        <v>6180</v>
      </c>
      <c r="AX45" s="6">
        <f t="shared" si="84"/>
        <v>6180</v>
      </c>
      <c r="AY45" s="6">
        <f t="shared" si="91"/>
        <v>6180</v>
      </c>
      <c r="AZ45" s="6">
        <f t="shared" si="91"/>
        <v>6180</v>
      </c>
      <c r="BA45" s="6">
        <f t="shared" si="91"/>
        <v>6180</v>
      </c>
      <c r="BB45" s="6">
        <f t="shared" si="91"/>
        <v>6180</v>
      </c>
      <c r="BC45" s="6">
        <f t="shared" si="91"/>
        <v>6180</v>
      </c>
      <c r="BD45" s="6">
        <f>BC45*(1+$T$81)+6000</f>
        <v>12365.400000000001</v>
      </c>
      <c r="BE45" s="6">
        <f t="shared" si="92"/>
        <v>12365.400000000001</v>
      </c>
      <c r="BF45" s="6">
        <f t="shared" si="92"/>
        <v>12365.400000000001</v>
      </c>
      <c r="BG45" s="6">
        <f t="shared" si="92"/>
        <v>12365.400000000001</v>
      </c>
      <c r="BH45" s="6">
        <f t="shared" si="92"/>
        <v>12365.400000000001</v>
      </c>
      <c r="BI45" s="6">
        <f t="shared" si="92"/>
        <v>12365.400000000001</v>
      </c>
      <c r="BJ45" s="6">
        <f t="shared" si="85"/>
        <v>12365.400000000001</v>
      </c>
      <c r="BK45" s="6">
        <f t="shared" si="93"/>
        <v>12365.400000000001</v>
      </c>
      <c r="BL45" s="6">
        <f t="shared" si="93"/>
        <v>12365.400000000001</v>
      </c>
      <c r="BM45" s="6">
        <f t="shared" si="93"/>
        <v>12365.400000000001</v>
      </c>
      <c r="BN45" s="6">
        <f t="shared" si="93"/>
        <v>12365.400000000001</v>
      </c>
      <c r="BO45" s="6">
        <f t="shared" si="93"/>
        <v>12365.400000000001</v>
      </c>
    </row>
    <row r="46" spans="1:67" ht="12.75" x14ac:dyDescent="0.2">
      <c r="A46" s="6"/>
      <c r="B46" s="6" t="str">
        <f>Budget!B45</f>
        <v>HQ Health Economics Manager (1 --&gt; 2 FTE)</v>
      </c>
      <c r="C46" s="6">
        <f>SUM('Year 0'!C46:M46)</f>
        <v>0</v>
      </c>
      <c r="D46" s="6">
        <f>'Year 0'!N46</f>
        <v>0</v>
      </c>
      <c r="E46" s="6">
        <f>'Year 0'!O46</f>
        <v>0</v>
      </c>
      <c r="F46" s="6">
        <f>'Year 0'!P46</f>
        <v>0</v>
      </c>
      <c r="G46" s="6">
        <f>'Year 0'!Q46</f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f t="shared" si="52"/>
        <v>0</v>
      </c>
      <c r="T46" s="6">
        <f t="shared" si="55"/>
        <v>0</v>
      </c>
      <c r="U46" s="6">
        <f t="shared" si="81"/>
        <v>0</v>
      </c>
      <c r="V46" s="6">
        <f t="shared" si="81"/>
        <v>0</v>
      </c>
      <c r="W46" s="6">
        <f t="shared" si="81"/>
        <v>0</v>
      </c>
      <c r="X46" s="6">
        <f t="shared" si="81"/>
        <v>0</v>
      </c>
      <c r="Y46" s="6">
        <f t="shared" si="81"/>
        <v>0</v>
      </c>
      <c r="Z46" s="6">
        <f t="shared" si="59"/>
        <v>0</v>
      </c>
      <c r="AA46" s="6">
        <f t="shared" si="82"/>
        <v>0</v>
      </c>
      <c r="AB46" s="6">
        <f t="shared" si="82"/>
        <v>0</v>
      </c>
      <c r="AC46" s="6">
        <f t="shared" si="82"/>
        <v>0</v>
      </c>
      <c r="AD46" s="6">
        <f t="shared" si="82"/>
        <v>0</v>
      </c>
      <c r="AE46" s="6">
        <f t="shared" si="82"/>
        <v>0</v>
      </c>
      <c r="AF46" s="6">
        <v>6000</v>
      </c>
      <c r="AG46" s="6">
        <f t="shared" si="89"/>
        <v>6000</v>
      </c>
      <c r="AH46" s="6">
        <f t="shared" si="89"/>
        <v>6000</v>
      </c>
      <c r="AI46" s="6">
        <f t="shared" si="89"/>
        <v>6000</v>
      </c>
      <c r="AJ46" s="6">
        <f t="shared" si="89"/>
        <v>6000</v>
      </c>
      <c r="AK46" s="6">
        <f t="shared" si="89"/>
        <v>6000</v>
      </c>
      <c r="AL46" s="6">
        <f t="shared" si="74"/>
        <v>6000</v>
      </c>
      <c r="AM46" s="6">
        <f t="shared" si="88"/>
        <v>6000</v>
      </c>
      <c r="AN46" s="6">
        <f t="shared" si="88"/>
        <v>6000</v>
      </c>
      <c r="AO46" s="6">
        <f t="shared" si="88"/>
        <v>6000</v>
      </c>
      <c r="AP46" s="6">
        <f t="shared" si="88"/>
        <v>6000</v>
      </c>
      <c r="AQ46" s="6">
        <f t="shared" si="88"/>
        <v>6000</v>
      </c>
      <c r="AR46" s="6">
        <f t="shared" si="83"/>
        <v>6180</v>
      </c>
      <c r="AS46" s="6">
        <f t="shared" si="90"/>
        <v>6180</v>
      </c>
      <c r="AT46" s="6">
        <f t="shared" si="90"/>
        <v>6180</v>
      </c>
      <c r="AU46" s="6">
        <f t="shared" si="90"/>
        <v>6180</v>
      </c>
      <c r="AV46" s="6">
        <f t="shared" si="90"/>
        <v>6180</v>
      </c>
      <c r="AW46" s="6">
        <f t="shared" si="90"/>
        <v>6180</v>
      </c>
      <c r="AX46" s="6">
        <f t="shared" si="84"/>
        <v>6180</v>
      </c>
      <c r="AY46" s="6">
        <f t="shared" si="91"/>
        <v>6180</v>
      </c>
      <c r="AZ46" s="6">
        <f t="shared" si="91"/>
        <v>6180</v>
      </c>
      <c r="BA46" s="6">
        <f t="shared" si="91"/>
        <v>6180</v>
      </c>
      <c r="BB46" s="6">
        <f t="shared" si="91"/>
        <v>6180</v>
      </c>
      <c r="BC46" s="6">
        <f t="shared" si="91"/>
        <v>6180</v>
      </c>
      <c r="BD46" s="6">
        <f>BC46*(1+$T$81)+6000</f>
        <v>12365.400000000001</v>
      </c>
      <c r="BE46" s="6">
        <f t="shared" si="92"/>
        <v>12365.400000000001</v>
      </c>
      <c r="BF46" s="6">
        <f t="shared" si="92"/>
        <v>12365.400000000001</v>
      </c>
      <c r="BG46" s="6">
        <f t="shared" si="92"/>
        <v>12365.400000000001</v>
      </c>
      <c r="BH46" s="6">
        <f t="shared" si="92"/>
        <v>12365.400000000001</v>
      </c>
      <c r="BI46" s="6">
        <f t="shared" si="92"/>
        <v>12365.400000000001</v>
      </c>
      <c r="BJ46" s="6">
        <f t="shared" si="85"/>
        <v>12365.400000000001</v>
      </c>
      <c r="BK46" s="6">
        <f t="shared" si="93"/>
        <v>12365.400000000001</v>
      </c>
      <c r="BL46" s="6">
        <f t="shared" si="93"/>
        <v>12365.400000000001</v>
      </c>
      <c r="BM46" s="6">
        <f t="shared" si="93"/>
        <v>12365.400000000001</v>
      </c>
      <c r="BN46" s="6">
        <f t="shared" si="93"/>
        <v>12365.400000000001</v>
      </c>
      <c r="BO46" s="6">
        <f t="shared" si="93"/>
        <v>12365.400000000001</v>
      </c>
    </row>
    <row r="47" spans="1:67" ht="12.75" x14ac:dyDescent="0.2">
      <c r="A47" s="6" t="str">
        <f>Budget!A46</f>
        <v>HR costs</v>
      </c>
      <c r="B47" s="6" t="str">
        <f>Budget!B46</f>
        <v>subtotal HR related costs</v>
      </c>
      <c r="C47" s="10">
        <f t="shared" ref="C47:AH47" si="94">SUM(C11:C46)</f>
        <v>0</v>
      </c>
      <c r="D47" s="10">
        <f t="shared" si="94"/>
        <v>0</v>
      </c>
      <c r="E47" s="10">
        <f t="shared" si="94"/>
        <v>0</v>
      </c>
      <c r="F47" s="10">
        <f t="shared" si="94"/>
        <v>0</v>
      </c>
      <c r="G47" s="10">
        <f t="shared" si="94"/>
        <v>0</v>
      </c>
      <c r="H47" s="10">
        <f t="shared" si="94"/>
        <v>26000</v>
      </c>
      <c r="I47" s="10">
        <f t="shared" si="94"/>
        <v>26000</v>
      </c>
      <c r="J47" s="10">
        <f t="shared" si="94"/>
        <v>26000</v>
      </c>
      <c r="K47" s="10">
        <f t="shared" si="94"/>
        <v>26000</v>
      </c>
      <c r="L47" s="10">
        <f t="shared" si="94"/>
        <v>26000</v>
      </c>
      <c r="M47" s="10">
        <f t="shared" si="94"/>
        <v>26000</v>
      </c>
      <c r="N47" s="10">
        <f t="shared" si="94"/>
        <v>26000</v>
      </c>
      <c r="O47" s="10">
        <f t="shared" si="94"/>
        <v>26000</v>
      </c>
      <c r="P47" s="10">
        <f t="shared" si="94"/>
        <v>26000</v>
      </c>
      <c r="Q47" s="10">
        <f t="shared" si="94"/>
        <v>26000</v>
      </c>
      <c r="R47" s="10">
        <f t="shared" si="94"/>
        <v>26000</v>
      </c>
      <c r="S47" s="10">
        <f t="shared" si="94"/>
        <v>26000</v>
      </c>
      <c r="T47" s="10">
        <f t="shared" si="94"/>
        <v>54780</v>
      </c>
      <c r="U47" s="10">
        <f t="shared" si="94"/>
        <v>54780</v>
      </c>
      <c r="V47" s="10">
        <f t="shared" si="94"/>
        <v>54780</v>
      </c>
      <c r="W47" s="10">
        <f t="shared" si="94"/>
        <v>54780</v>
      </c>
      <c r="X47" s="10">
        <f t="shared" si="94"/>
        <v>54780</v>
      </c>
      <c r="Y47" s="10">
        <f t="shared" si="94"/>
        <v>54780</v>
      </c>
      <c r="Z47" s="10">
        <f t="shared" si="94"/>
        <v>64780</v>
      </c>
      <c r="AA47" s="10">
        <f t="shared" si="94"/>
        <v>64780</v>
      </c>
      <c r="AB47" s="10">
        <f t="shared" si="94"/>
        <v>64780</v>
      </c>
      <c r="AC47" s="10">
        <f t="shared" si="94"/>
        <v>64780</v>
      </c>
      <c r="AD47" s="10">
        <f t="shared" si="94"/>
        <v>64780</v>
      </c>
      <c r="AE47" s="10">
        <f t="shared" si="94"/>
        <v>64780</v>
      </c>
      <c r="AF47" s="10">
        <f t="shared" si="94"/>
        <v>126723.40000000001</v>
      </c>
      <c r="AG47" s="10">
        <f t="shared" si="94"/>
        <v>126723.40000000001</v>
      </c>
      <c r="AH47" s="10">
        <f t="shared" si="94"/>
        <v>126723.40000000001</v>
      </c>
      <c r="AI47" s="10">
        <f t="shared" ref="AI47:BN47" si="95">SUM(AI11:AI46)</f>
        <v>126723.40000000001</v>
      </c>
      <c r="AJ47" s="10">
        <f t="shared" si="95"/>
        <v>126723.40000000001</v>
      </c>
      <c r="AK47" s="10">
        <f t="shared" si="95"/>
        <v>126723.40000000001</v>
      </c>
      <c r="AL47" s="10">
        <f t="shared" si="95"/>
        <v>188766.65</v>
      </c>
      <c r="AM47" s="10">
        <f t="shared" si="95"/>
        <v>188766.65</v>
      </c>
      <c r="AN47" s="10">
        <f t="shared" si="95"/>
        <v>188766.65</v>
      </c>
      <c r="AO47" s="10">
        <f t="shared" si="95"/>
        <v>188766.65</v>
      </c>
      <c r="AP47" s="10">
        <f t="shared" si="95"/>
        <v>188766.65</v>
      </c>
      <c r="AQ47" s="10">
        <f t="shared" si="95"/>
        <v>188766.65</v>
      </c>
      <c r="AR47" s="10">
        <f t="shared" si="95"/>
        <v>214929.64950000003</v>
      </c>
      <c r="AS47" s="10">
        <f t="shared" si="95"/>
        <v>214929.64950000003</v>
      </c>
      <c r="AT47" s="10">
        <f t="shared" si="95"/>
        <v>214929.64950000003</v>
      </c>
      <c r="AU47" s="10">
        <f t="shared" si="95"/>
        <v>214929.64950000003</v>
      </c>
      <c r="AV47" s="10">
        <f t="shared" si="95"/>
        <v>214929.64950000003</v>
      </c>
      <c r="AW47" s="10">
        <f t="shared" si="95"/>
        <v>214929.64950000003</v>
      </c>
      <c r="AX47" s="10">
        <f t="shared" si="95"/>
        <v>234929.64950000003</v>
      </c>
      <c r="AY47" s="10">
        <f t="shared" si="95"/>
        <v>234929.64950000003</v>
      </c>
      <c r="AZ47" s="10">
        <f t="shared" si="95"/>
        <v>234929.64950000003</v>
      </c>
      <c r="BA47" s="10">
        <f t="shared" si="95"/>
        <v>234929.64950000003</v>
      </c>
      <c r="BB47" s="10">
        <f t="shared" si="95"/>
        <v>234929.64950000003</v>
      </c>
      <c r="BC47" s="10">
        <f t="shared" si="95"/>
        <v>234929.64950000003</v>
      </c>
      <c r="BD47" s="10">
        <f t="shared" si="95"/>
        <v>271977.53898500005</v>
      </c>
      <c r="BE47" s="10">
        <f t="shared" si="95"/>
        <v>271977.53898500005</v>
      </c>
      <c r="BF47" s="10">
        <f t="shared" si="95"/>
        <v>271977.53898500005</v>
      </c>
      <c r="BG47" s="10">
        <f t="shared" si="95"/>
        <v>271977.53898500005</v>
      </c>
      <c r="BH47" s="10">
        <f t="shared" si="95"/>
        <v>271977.53898500005</v>
      </c>
      <c r="BI47" s="10">
        <f t="shared" si="95"/>
        <v>271977.53898500005</v>
      </c>
      <c r="BJ47" s="10">
        <f t="shared" si="95"/>
        <v>301977.53898500005</v>
      </c>
      <c r="BK47" s="10">
        <f t="shared" si="95"/>
        <v>301977.53898500005</v>
      </c>
      <c r="BL47" s="10">
        <f t="shared" si="95"/>
        <v>301977.53898500005</v>
      </c>
      <c r="BM47" s="10">
        <f t="shared" si="95"/>
        <v>301977.53898500005</v>
      </c>
      <c r="BN47" s="10">
        <f t="shared" si="95"/>
        <v>301977.53898500005</v>
      </c>
      <c r="BO47" s="10">
        <f t="shared" ref="BO47" si="96">SUM(BO11:BO46)</f>
        <v>301977.53898500005</v>
      </c>
    </row>
    <row r="48" spans="1:67" ht="12.75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</row>
    <row r="49" spans="1:67" ht="12.75" x14ac:dyDescent="0.2">
      <c r="A49" s="6" t="str">
        <f>Budget!A48</f>
        <v>other non-IT costs</v>
      </c>
      <c r="B49" s="6" t="str">
        <f>Budget!B48</f>
        <v>Marketing new markets</v>
      </c>
      <c r="C49" s="6">
        <f>SUM('Year 0'!C49:M49)</f>
        <v>0</v>
      </c>
      <c r="D49" s="6">
        <f>'Year 0'!N49</f>
        <v>0</v>
      </c>
      <c r="E49" s="6">
        <f>'Year 0'!O49</f>
        <v>0</v>
      </c>
      <c r="F49" s="6">
        <f>'Year 0'!P49</f>
        <v>0</v>
      </c>
      <c r="G49" s="6">
        <f>'Year 0'!Q49</f>
        <v>0</v>
      </c>
      <c r="H49" s="6">
        <f>'Single country financials'!$D$12</f>
        <v>7500</v>
      </c>
      <c r="I49" s="6">
        <f>'Single country financials'!$D$12</f>
        <v>7500</v>
      </c>
      <c r="J49" s="6">
        <f>'Single country financials'!$D$12</f>
        <v>7500</v>
      </c>
      <c r="K49" s="6">
        <f>'Single country financials'!$D$12</f>
        <v>7500</v>
      </c>
      <c r="L49" s="6">
        <f>'Single country financials'!$D$12</f>
        <v>7500</v>
      </c>
      <c r="M49" s="6">
        <f>'Single country financials'!$D$12</f>
        <v>7500</v>
      </c>
      <c r="N49" s="6">
        <f>'Single country financials'!$D$12</f>
        <v>7500</v>
      </c>
      <c r="O49" s="6">
        <f>'Single country financials'!$D$12</f>
        <v>7500</v>
      </c>
      <c r="P49" s="6">
        <f>'Single country financials'!$D$12</f>
        <v>7500</v>
      </c>
      <c r="Q49" s="6">
        <f>'Single country financials'!$D$12</f>
        <v>7500</v>
      </c>
      <c r="R49" s="6">
        <f>'Single country financials'!$D$12</f>
        <v>7500</v>
      </c>
      <c r="S49" s="6">
        <f>'Single country financials'!$D$12</f>
        <v>7500</v>
      </c>
      <c r="T49" s="6">
        <f>T83*'Single country financials'!$D$12*(1+$T$81)^($T$1-1)</f>
        <v>15450</v>
      </c>
      <c r="U49" s="6">
        <f t="shared" ref="U49:AE49" si="97">T49</f>
        <v>15450</v>
      </c>
      <c r="V49" s="6">
        <f t="shared" si="97"/>
        <v>15450</v>
      </c>
      <c r="W49" s="6">
        <f t="shared" si="97"/>
        <v>15450</v>
      </c>
      <c r="X49" s="6">
        <f t="shared" si="97"/>
        <v>15450</v>
      </c>
      <c r="Y49" s="6">
        <f t="shared" si="97"/>
        <v>15450</v>
      </c>
      <c r="Z49" s="6">
        <f t="shared" si="97"/>
        <v>15450</v>
      </c>
      <c r="AA49" s="6">
        <f t="shared" si="97"/>
        <v>15450</v>
      </c>
      <c r="AB49" s="6">
        <f t="shared" si="97"/>
        <v>15450</v>
      </c>
      <c r="AC49" s="6">
        <f t="shared" si="97"/>
        <v>15450</v>
      </c>
      <c r="AD49" s="6">
        <f t="shared" si="97"/>
        <v>15450</v>
      </c>
      <c r="AE49" s="6">
        <f t="shared" si="97"/>
        <v>15450</v>
      </c>
      <c r="AF49" s="6">
        <f>AF83*'Single country financials'!$D$12*(1+$T$81)^(AF1-1)</f>
        <v>15913.5</v>
      </c>
      <c r="AG49" s="6">
        <f t="shared" ref="AG49:AQ49" si="98">AF49</f>
        <v>15913.5</v>
      </c>
      <c r="AH49" s="6">
        <f t="shared" si="98"/>
        <v>15913.5</v>
      </c>
      <c r="AI49" s="6">
        <f t="shared" si="98"/>
        <v>15913.5</v>
      </c>
      <c r="AJ49" s="6">
        <f t="shared" si="98"/>
        <v>15913.5</v>
      </c>
      <c r="AK49" s="6">
        <f t="shared" si="98"/>
        <v>15913.5</v>
      </c>
      <c r="AL49" s="6">
        <f t="shared" si="98"/>
        <v>15913.5</v>
      </c>
      <c r="AM49" s="6">
        <f t="shared" si="98"/>
        <v>15913.5</v>
      </c>
      <c r="AN49" s="6">
        <f t="shared" si="98"/>
        <v>15913.5</v>
      </c>
      <c r="AO49" s="6">
        <f t="shared" si="98"/>
        <v>15913.5</v>
      </c>
      <c r="AP49" s="6">
        <f t="shared" si="98"/>
        <v>15913.5</v>
      </c>
      <c r="AQ49" s="6">
        <f t="shared" si="98"/>
        <v>15913.5</v>
      </c>
      <c r="AR49" s="6">
        <f>AR83*'Single country financials'!$D$12*(1+$T$81)^(AR1-1)</f>
        <v>16390.904999999999</v>
      </c>
      <c r="AS49" s="6">
        <f t="shared" ref="AS49:BC49" si="99">AR49</f>
        <v>16390.904999999999</v>
      </c>
      <c r="AT49" s="6">
        <f t="shared" si="99"/>
        <v>16390.904999999999</v>
      </c>
      <c r="AU49" s="6">
        <f t="shared" si="99"/>
        <v>16390.904999999999</v>
      </c>
      <c r="AV49" s="6">
        <f t="shared" si="99"/>
        <v>16390.904999999999</v>
      </c>
      <c r="AW49" s="6">
        <f t="shared" si="99"/>
        <v>16390.904999999999</v>
      </c>
      <c r="AX49" s="6">
        <f t="shared" si="99"/>
        <v>16390.904999999999</v>
      </c>
      <c r="AY49" s="6">
        <f t="shared" si="99"/>
        <v>16390.904999999999</v>
      </c>
      <c r="AZ49" s="6">
        <f t="shared" si="99"/>
        <v>16390.904999999999</v>
      </c>
      <c r="BA49" s="6">
        <f t="shared" si="99"/>
        <v>16390.904999999999</v>
      </c>
      <c r="BB49" s="6">
        <f t="shared" si="99"/>
        <v>16390.904999999999</v>
      </c>
      <c r="BC49" s="6">
        <f t="shared" si="99"/>
        <v>16390.904999999999</v>
      </c>
      <c r="BD49" s="6">
        <f>BD83*'Single country financials'!$D$12*(1+$T$81)^(BD1-1)</f>
        <v>33765.264299999995</v>
      </c>
      <c r="BE49" s="6">
        <f t="shared" ref="BE49:BO49" si="100">BD49</f>
        <v>33765.264299999995</v>
      </c>
      <c r="BF49" s="6">
        <f t="shared" si="100"/>
        <v>33765.264299999995</v>
      </c>
      <c r="BG49" s="6">
        <f t="shared" si="100"/>
        <v>33765.264299999995</v>
      </c>
      <c r="BH49" s="6">
        <f t="shared" si="100"/>
        <v>33765.264299999995</v>
      </c>
      <c r="BI49" s="6">
        <f t="shared" si="100"/>
        <v>33765.264299999995</v>
      </c>
      <c r="BJ49" s="6">
        <f t="shared" si="100"/>
        <v>33765.264299999995</v>
      </c>
      <c r="BK49" s="6">
        <f t="shared" si="100"/>
        <v>33765.264299999995</v>
      </c>
      <c r="BL49" s="6">
        <f t="shared" si="100"/>
        <v>33765.264299999995</v>
      </c>
      <c r="BM49" s="6">
        <f t="shared" si="100"/>
        <v>33765.264299999995</v>
      </c>
      <c r="BN49" s="6">
        <f t="shared" si="100"/>
        <v>33765.264299999995</v>
      </c>
      <c r="BO49" s="6">
        <f t="shared" si="100"/>
        <v>33765.264299999995</v>
      </c>
    </row>
    <row r="50" spans="1:67" ht="12.75" x14ac:dyDescent="0.2">
      <c r="A50" s="6"/>
      <c r="B50" s="6" t="str">
        <f>Budget!B49</f>
        <v>Market research (e.g. user testings)</v>
      </c>
      <c r="C50" s="6">
        <f>SUM('Year 0'!C50:M50)</f>
        <v>0</v>
      </c>
      <c r="D50" s="6">
        <f>'Year 0'!N50</f>
        <v>0</v>
      </c>
      <c r="E50" s="6">
        <f>'Year 0'!O50</f>
        <v>0</v>
      </c>
      <c r="F50" s="6">
        <f>'Year 0'!P50</f>
        <v>0</v>
      </c>
      <c r="G50" s="6">
        <f>'Year 0'!Q50</f>
        <v>0</v>
      </c>
      <c r="H50" s="6">
        <f t="shared" ref="H50:AM50" si="101">H49*0.2</f>
        <v>1500</v>
      </c>
      <c r="I50" s="6">
        <f t="shared" si="101"/>
        <v>1500</v>
      </c>
      <c r="J50" s="6">
        <f t="shared" si="101"/>
        <v>1500</v>
      </c>
      <c r="K50" s="6">
        <f t="shared" si="101"/>
        <v>1500</v>
      </c>
      <c r="L50" s="6">
        <f t="shared" si="101"/>
        <v>1500</v>
      </c>
      <c r="M50" s="6">
        <f t="shared" si="101"/>
        <v>1500</v>
      </c>
      <c r="N50" s="6">
        <f t="shared" si="101"/>
        <v>1500</v>
      </c>
      <c r="O50" s="6">
        <f t="shared" si="101"/>
        <v>1500</v>
      </c>
      <c r="P50" s="6">
        <f t="shared" si="101"/>
        <v>1500</v>
      </c>
      <c r="Q50" s="6">
        <f t="shared" si="101"/>
        <v>1500</v>
      </c>
      <c r="R50" s="6">
        <f t="shared" si="101"/>
        <v>1500</v>
      </c>
      <c r="S50" s="6">
        <f t="shared" si="101"/>
        <v>1500</v>
      </c>
      <c r="T50" s="6">
        <f t="shared" si="101"/>
        <v>3090</v>
      </c>
      <c r="U50" s="6">
        <f t="shared" si="101"/>
        <v>3090</v>
      </c>
      <c r="V50" s="6">
        <f t="shared" si="101"/>
        <v>3090</v>
      </c>
      <c r="W50" s="6">
        <f t="shared" si="101"/>
        <v>3090</v>
      </c>
      <c r="X50" s="6">
        <f t="shared" si="101"/>
        <v>3090</v>
      </c>
      <c r="Y50" s="6">
        <f t="shared" si="101"/>
        <v>3090</v>
      </c>
      <c r="Z50" s="6">
        <f t="shared" si="101"/>
        <v>3090</v>
      </c>
      <c r="AA50" s="6">
        <f t="shared" si="101"/>
        <v>3090</v>
      </c>
      <c r="AB50" s="6">
        <f t="shared" si="101"/>
        <v>3090</v>
      </c>
      <c r="AC50" s="6">
        <f t="shared" si="101"/>
        <v>3090</v>
      </c>
      <c r="AD50" s="6">
        <f t="shared" si="101"/>
        <v>3090</v>
      </c>
      <c r="AE50" s="6">
        <f t="shared" si="101"/>
        <v>3090</v>
      </c>
      <c r="AF50" s="6">
        <f t="shared" si="101"/>
        <v>3182.7000000000003</v>
      </c>
      <c r="AG50" s="6">
        <f t="shared" si="101"/>
        <v>3182.7000000000003</v>
      </c>
      <c r="AH50" s="6">
        <f t="shared" si="101"/>
        <v>3182.7000000000003</v>
      </c>
      <c r="AI50" s="6">
        <f t="shared" si="101"/>
        <v>3182.7000000000003</v>
      </c>
      <c r="AJ50" s="6">
        <f t="shared" si="101"/>
        <v>3182.7000000000003</v>
      </c>
      <c r="AK50" s="6">
        <f t="shared" si="101"/>
        <v>3182.7000000000003</v>
      </c>
      <c r="AL50" s="6">
        <f t="shared" si="101"/>
        <v>3182.7000000000003</v>
      </c>
      <c r="AM50" s="6">
        <f t="shared" si="101"/>
        <v>3182.7000000000003</v>
      </c>
      <c r="AN50" s="6">
        <f t="shared" ref="AN50:BO50" si="102">AN49*0.2</f>
        <v>3182.7000000000003</v>
      </c>
      <c r="AO50" s="6">
        <f t="shared" si="102"/>
        <v>3182.7000000000003</v>
      </c>
      <c r="AP50" s="6">
        <f t="shared" si="102"/>
        <v>3182.7000000000003</v>
      </c>
      <c r="AQ50" s="6">
        <f t="shared" si="102"/>
        <v>3182.7000000000003</v>
      </c>
      <c r="AR50" s="6">
        <f t="shared" si="102"/>
        <v>3278.181</v>
      </c>
      <c r="AS50" s="6">
        <f t="shared" si="102"/>
        <v>3278.181</v>
      </c>
      <c r="AT50" s="6">
        <f t="shared" si="102"/>
        <v>3278.181</v>
      </c>
      <c r="AU50" s="6">
        <f t="shared" si="102"/>
        <v>3278.181</v>
      </c>
      <c r="AV50" s="6">
        <f t="shared" si="102"/>
        <v>3278.181</v>
      </c>
      <c r="AW50" s="6">
        <f t="shared" si="102"/>
        <v>3278.181</v>
      </c>
      <c r="AX50" s="6">
        <f t="shared" si="102"/>
        <v>3278.181</v>
      </c>
      <c r="AY50" s="6">
        <f t="shared" si="102"/>
        <v>3278.181</v>
      </c>
      <c r="AZ50" s="6">
        <f t="shared" si="102"/>
        <v>3278.181</v>
      </c>
      <c r="BA50" s="6">
        <f t="shared" si="102"/>
        <v>3278.181</v>
      </c>
      <c r="BB50" s="6">
        <f t="shared" si="102"/>
        <v>3278.181</v>
      </c>
      <c r="BC50" s="6">
        <f t="shared" si="102"/>
        <v>3278.181</v>
      </c>
      <c r="BD50" s="6">
        <f t="shared" si="102"/>
        <v>6753.0528599999998</v>
      </c>
      <c r="BE50" s="6">
        <f t="shared" si="102"/>
        <v>6753.0528599999998</v>
      </c>
      <c r="BF50" s="6">
        <f t="shared" si="102"/>
        <v>6753.0528599999998</v>
      </c>
      <c r="BG50" s="6">
        <f t="shared" si="102"/>
        <v>6753.0528599999998</v>
      </c>
      <c r="BH50" s="6">
        <f t="shared" si="102"/>
        <v>6753.0528599999998</v>
      </c>
      <c r="BI50" s="6">
        <f t="shared" si="102"/>
        <v>6753.0528599999998</v>
      </c>
      <c r="BJ50" s="6">
        <f t="shared" si="102"/>
        <v>6753.0528599999998</v>
      </c>
      <c r="BK50" s="6">
        <f t="shared" si="102"/>
        <v>6753.0528599999998</v>
      </c>
      <c r="BL50" s="6">
        <f t="shared" si="102"/>
        <v>6753.0528599999998</v>
      </c>
      <c r="BM50" s="6">
        <f t="shared" si="102"/>
        <v>6753.0528599999998</v>
      </c>
      <c r="BN50" s="6">
        <f t="shared" si="102"/>
        <v>6753.0528599999998</v>
      </c>
      <c r="BO50" s="6">
        <f t="shared" si="102"/>
        <v>6753.0528599999998</v>
      </c>
    </row>
    <row r="51" spans="1:67" ht="12.75" x14ac:dyDescent="0.2">
      <c r="A51" s="6"/>
      <c r="B51" s="6" t="str">
        <f>Budget!B50</f>
        <v>local consulting &amp; legal costs</v>
      </c>
      <c r="C51" s="6">
        <f>SUM('Year 0'!C51:M51)</f>
        <v>43385</v>
      </c>
      <c r="D51" s="6">
        <f>'Year 0'!N51</f>
        <v>3000</v>
      </c>
      <c r="E51" s="6">
        <f>'Year 0'!O51</f>
        <v>3000</v>
      </c>
      <c r="F51" s="6">
        <f>'Year 0'!P51</f>
        <v>3000</v>
      </c>
      <c r="G51" s="6">
        <f>'Year 0'!Q51</f>
        <v>3000</v>
      </c>
      <c r="H51" s="6">
        <f t="shared" ref="H51:AM51" si="103">H49*0.1</f>
        <v>750</v>
      </c>
      <c r="I51" s="6">
        <f t="shared" si="103"/>
        <v>750</v>
      </c>
      <c r="J51" s="6">
        <f t="shared" si="103"/>
        <v>750</v>
      </c>
      <c r="K51" s="6">
        <f t="shared" si="103"/>
        <v>750</v>
      </c>
      <c r="L51" s="6">
        <f t="shared" si="103"/>
        <v>750</v>
      </c>
      <c r="M51" s="6">
        <f t="shared" si="103"/>
        <v>750</v>
      </c>
      <c r="N51" s="6">
        <f t="shared" si="103"/>
        <v>750</v>
      </c>
      <c r="O51" s="6">
        <f t="shared" si="103"/>
        <v>750</v>
      </c>
      <c r="P51" s="6">
        <f t="shared" si="103"/>
        <v>750</v>
      </c>
      <c r="Q51" s="6">
        <f t="shared" si="103"/>
        <v>750</v>
      </c>
      <c r="R51" s="6">
        <f t="shared" si="103"/>
        <v>750</v>
      </c>
      <c r="S51" s="6">
        <f t="shared" si="103"/>
        <v>750</v>
      </c>
      <c r="T51" s="6">
        <f t="shared" si="103"/>
        <v>1545</v>
      </c>
      <c r="U51" s="6">
        <f t="shared" si="103"/>
        <v>1545</v>
      </c>
      <c r="V51" s="6">
        <f t="shared" si="103"/>
        <v>1545</v>
      </c>
      <c r="W51" s="6">
        <f t="shared" si="103"/>
        <v>1545</v>
      </c>
      <c r="X51" s="6">
        <f t="shared" si="103"/>
        <v>1545</v>
      </c>
      <c r="Y51" s="6">
        <f t="shared" si="103"/>
        <v>1545</v>
      </c>
      <c r="Z51" s="6">
        <f t="shared" si="103"/>
        <v>1545</v>
      </c>
      <c r="AA51" s="6">
        <f t="shared" si="103"/>
        <v>1545</v>
      </c>
      <c r="AB51" s="6">
        <f t="shared" si="103"/>
        <v>1545</v>
      </c>
      <c r="AC51" s="6">
        <f t="shared" si="103"/>
        <v>1545</v>
      </c>
      <c r="AD51" s="6">
        <f t="shared" si="103"/>
        <v>1545</v>
      </c>
      <c r="AE51" s="6">
        <f t="shared" si="103"/>
        <v>1545</v>
      </c>
      <c r="AF51" s="6">
        <f t="shared" si="103"/>
        <v>1591.3500000000001</v>
      </c>
      <c r="AG51" s="6">
        <f t="shared" si="103"/>
        <v>1591.3500000000001</v>
      </c>
      <c r="AH51" s="6">
        <f t="shared" si="103"/>
        <v>1591.3500000000001</v>
      </c>
      <c r="AI51" s="6">
        <f t="shared" si="103"/>
        <v>1591.3500000000001</v>
      </c>
      <c r="AJ51" s="6">
        <f t="shared" si="103"/>
        <v>1591.3500000000001</v>
      </c>
      <c r="AK51" s="6">
        <f t="shared" si="103"/>
        <v>1591.3500000000001</v>
      </c>
      <c r="AL51" s="6">
        <f t="shared" si="103"/>
        <v>1591.3500000000001</v>
      </c>
      <c r="AM51" s="6">
        <f t="shared" si="103"/>
        <v>1591.3500000000001</v>
      </c>
      <c r="AN51" s="6">
        <f t="shared" ref="AN51:BO51" si="104">AN49*0.1</f>
        <v>1591.3500000000001</v>
      </c>
      <c r="AO51" s="6">
        <f t="shared" si="104"/>
        <v>1591.3500000000001</v>
      </c>
      <c r="AP51" s="6">
        <f t="shared" si="104"/>
        <v>1591.3500000000001</v>
      </c>
      <c r="AQ51" s="6">
        <f t="shared" si="104"/>
        <v>1591.3500000000001</v>
      </c>
      <c r="AR51" s="6">
        <f t="shared" si="104"/>
        <v>1639.0905</v>
      </c>
      <c r="AS51" s="6">
        <f t="shared" si="104"/>
        <v>1639.0905</v>
      </c>
      <c r="AT51" s="6">
        <f t="shared" si="104"/>
        <v>1639.0905</v>
      </c>
      <c r="AU51" s="6">
        <f t="shared" si="104"/>
        <v>1639.0905</v>
      </c>
      <c r="AV51" s="6">
        <f t="shared" si="104"/>
        <v>1639.0905</v>
      </c>
      <c r="AW51" s="6">
        <f t="shared" si="104"/>
        <v>1639.0905</v>
      </c>
      <c r="AX51" s="6">
        <f t="shared" si="104"/>
        <v>1639.0905</v>
      </c>
      <c r="AY51" s="6">
        <f t="shared" si="104"/>
        <v>1639.0905</v>
      </c>
      <c r="AZ51" s="6">
        <f t="shared" si="104"/>
        <v>1639.0905</v>
      </c>
      <c r="BA51" s="6">
        <f t="shared" si="104"/>
        <v>1639.0905</v>
      </c>
      <c r="BB51" s="6">
        <f t="shared" si="104"/>
        <v>1639.0905</v>
      </c>
      <c r="BC51" s="6">
        <f t="shared" si="104"/>
        <v>1639.0905</v>
      </c>
      <c r="BD51" s="6">
        <f t="shared" si="104"/>
        <v>3376.5264299999999</v>
      </c>
      <c r="BE51" s="6">
        <f t="shared" si="104"/>
        <v>3376.5264299999999</v>
      </c>
      <c r="BF51" s="6">
        <f t="shared" si="104"/>
        <v>3376.5264299999999</v>
      </c>
      <c r="BG51" s="6">
        <f t="shared" si="104"/>
        <v>3376.5264299999999</v>
      </c>
      <c r="BH51" s="6">
        <f t="shared" si="104"/>
        <v>3376.5264299999999</v>
      </c>
      <c r="BI51" s="6">
        <f t="shared" si="104"/>
        <v>3376.5264299999999</v>
      </c>
      <c r="BJ51" s="6">
        <f t="shared" si="104"/>
        <v>3376.5264299999999</v>
      </c>
      <c r="BK51" s="6">
        <f t="shared" si="104"/>
        <v>3376.5264299999999</v>
      </c>
      <c r="BL51" s="6">
        <f t="shared" si="104"/>
        <v>3376.5264299999999</v>
      </c>
      <c r="BM51" s="6">
        <f t="shared" si="104"/>
        <v>3376.5264299999999</v>
      </c>
      <c r="BN51" s="6">
        <f t="shared" si="104"/>
        <v>3376.5264299999999</v>
      </c>
      <c r="BO51" s="6">
        <f t="shared" si="104"/>
        <v>3376.5264299999999</v>
      </c>
    </row>
    <row r="52" spans="1:67" ht="12.75" x14ac:dyDescent="0.2">
      <c r="A52" s="6"/>
      <c r="B52" s="6" t="str">
        <f>Budget!B51</f>
        <v>Recurring Marketing</v>
      </c>
      <c r="C52" s="6">
        <f>SUM('Year 0'!C52:M52)</f>
        <v>0</v>
      </c>
      <c r="D52" s="6">
        <f>'Year 0'!N52</f>
        <v>0</v>
      </c>
      <c r="E52" s="6">
        <f>'Year 0'!O52</f>
        <v>0</v>
      </c>
      <c r="F52" s="6">
        <f>'Year 0'!P52</f>
        <v>0</v>
      </c>
      <c r="G52" s="6">
        <f>'Year 0'!Q52</f>
        <v>0</v>
      </c>
      <c r="H52" s="6">
        <v>0</v>
      </c>
      <c r="I52" s="6">
        <f t="shared" ref="I52:S52" si="105">H52</f>
        <v>0</v>
      </c>
      <c r="J52" s="6">
        <f t="shared" si="105"/>
        <v>0</v>
      </c>
      <c r="K52" s="6">
        <f t="shared" si="105"/>
        <v>0</v>
      </c>
      <c r="L52" s="6">
        <f t="shared" si="105"/>
        <v>0</v>
      </c>
      <c r="M52" s="6">
        <f t="shared" si="105"/>
        <v>0</v>
      </c>
      <c r="N52" s="6">
        <f t="shared" si="105"/>
        <v>0</v>
      </c>
      <c r="O52" s="6">
        <f t="shared" si="105"/>
        <v>0</v>
      </c>
      <c r="P52" s="6">
        <f t="shared" si="105"/>
        <v>0</v>
      </c>
      <c r="Q52" s="6">
        <f t="shared" si="105"/>
        <v>0</v>
      </c>
      <c r="R52" s="6">
        <f t="shared" si="105"/>
        <v>0</v>
      </c>
      <c r="S52" s="6">
        <f t="shared" si="105"/>
        <v>0</v>
      </c>
      <c r="T52" s="6">
        <f>S49*20%</f>
        <v>1500</v>
      </c>
      <c r="U52" s="6">
        <f t="shared" ref="U52:AE52" si="106">T52</f>
        <v>1500</v>
      </c>
      <c r="V52" s="6">
        <f t="shared" si="106"/>
        <v>1500</v>
      </c>
      <c r="W52" s="6">
        <f t="shared" si="106"/>
        <v>1500</v>
      </c>
      <c r="X52" s="6">
        <f t="shared" si="106"/>
        <v>1500</v>
      </c>
      <c r="Y52" s="6">
        <f t="shared" si="106"/>
        <v>1500</v>
      </c>
      <c r="Z52" s="6">
        <f t="shared" si="106"/>
        <v>1500</v>
      </c>
      <c r="AA52" s="6">
        <f t="shared" si="106"/>
        <v>1500</v>
      </c>
      <c r="AB52" s="6">
        <f t="shared" si="106"/>
        <v>1500</v>
      </c>
      <c r="AC52" s="6">
        <f t="shared" si="106"/>
        <v>1500</v>
      </c>
      <c r="AD52" s="6">
        <f t="shared" si="106"/>
        <v>1500</v>
      </c>
      <c r="AE52" s="6">
        <f t="shared" si="106"/>
        <v>1500</v>
      </c>
      <c r="AF52" s="6">
        <f>AE49*20%</f>
        <v>3090</v>
      </c>
      <c r="AG52" s="6">
        <f t="shared" ref="AG52:AQ52" si="107">AF52</f>
        <v>3090</v>
      </c>
      <c r="AH52" s="6">
        <f t="shared" si="107"/>
        <v>3090</v>
      </c>
      <c r="AI52" s="6">
        <f t="shared" si="107"/>
        <v>3090</v>
      </c>
      <c r="AJ52" s="6">
        <f t="shared" si="107"/>
        <v>3090</v>
      </c>
      <c r="AK52" s="6">
        <f t="shared" si="107"/>
        <v>3090</v>
      </c>
      <c r="AL52" s="6">
        <f t="shared" si="107"/>
        <v>3090</v>
      </c>
      <c r="AM52" s="6">
        <f t="shared" si="107"/>
        <v>3090</v>
      </c>
      <c r="AN52" s="6">
        <f t="shared" si="107"/>
        <v>3090</v>
      </c>
      <c r="AO52" s="6">
        <f t="shared" si="107"/>
        <v>3090</v>
      </c>
      <c r="AP52" s="6">
        <f t="shared" si="107"/>
        <v>3090</v>
      </c>
      <c r="AQ52" s="6">
        <f t="shared" si="107"/>
        <v>3090</v>
      </c>
      <c r="AR52" s="6">
        <f>AQ49*20%</f>
        <v>3182.7000000000003</v>
      </c>
      <c r="AS52" s="6">
        <f t="shared" ref="AS52:BC52" si="108">AR52</f>
        <v>3182.7000000000003</v>
      </c>
      <c r="AT52" s="6">
        <f t="shared" si="108"/>
        <v>3182.7000000000003</v>
      </c>
      <c r="AU52" s="6">
        <f t="shared" si="108"/>
        <v>3182.7000000000003</v>
      </c>
      <c r="AV52" s="6">
        <f t="shared" si="108"/>
        <v>3182.7000000000003</v>
      </c>
      <c r="AW52" s="6">
        <f t="shared" si="108"/>
        <v>3182.7000000000003</v>
      </c>
      <c r="AX52" s="6">
        <f t="shared" si="108"/>
        <v>3182.7000000000003</v>
      </c>
      <c r="AY52" s="6">
        <f t="shared" si="108"/>
        <v>3182.7000000000003</v>
      </c>
      <c r="AZ52" s="6">
        <f t="shared" si="108"/>
        <v>3182.7000000000003</v>
      </c>
      <c r="BA52" s="6">
        <f t="shared" si="108"/>
        <v>3182.7000000000003</v>
      </c>
      <c r="BB52" s="6">
        <f t="shared" si="108"/>
        <v>3182.7000000000003</v>
      </c>
      <c r="BC52" s="6">
        <f t="shared" si="108"/>
        <v>3182.7000000000003</v>
      </c>
      <c r="BD52" s="6">
        <f>BC49*20%</f>
        <v>3278.181</v>
      </c>
      <c r="BE52" s="6">
        <f t="shared" ref="BE52:BO52" si="109">BD52</f>
        <v>3278.181</v>
      </c>
      <c r="BF52" s="6">
        <f t="shared" si="109"/>
        <v>3278.181</v>
      </c>
      <c r="BG52" s="6">
        <f t="shared" si="109"/>
        <v>3278.181</v>
      </c>
      <c r="BH52" s="6">
        <f t="shared" si="109"/>
        <v>3278.181</v>
      </c>
      <c r="BI52" s="6">
        <f t="shared" si="109"/>
        <v>3278.181</v>
      </c>
      <c r="BJ52" s="6">
        <f t="shared" si="109"/>
        <v>3278.181</v>
      </c>
      <c r="BK52" s="6">
        <f t="shared" si="109"/>
        <v>3278.181</v>
      </c>
      <c r="BL52" s="6">
        <f t="shared" si="109"/>
        <v>3278.181</v>
      </c>
      <c r="BM52" s="6">
        <f t="shared" si="109"/>
        <v>3278.181</v>
      </c>
      <c r="BN52" s="6">
        <f t="shared" si="109"/>
        <v>3278.181</v>
      </c>
      <c r="BO52" s="6">
        <f t="shared" si="109"/>
        <v>3278.181</v>
      </c>
    </row>
    <row r="53" spans="1:67" ht="12.75" x14ac:dyDescent="0.2">
      <c r="A53" s="6"/>
      <c r="B53" s="6" t="str">
        <f>Budget!B52</f>
        <v>Financial expenses</v>
      </c>
      <c r="C53" s="6">
        <f>SUM('Year 0'!C53:M53)</f>
        <v>3623</v>
      </c>
      <c r="D53" s="6">
        <f>'Year 0'!N53</f>
        <v>0</v>
      </c>
      <c r="E53" s="6">
        <f>'Year 0'!O53</f>
        <v>0</v>
      </c>
      <c r="F53" s="6">
        <f>'Year 0'!P53</f>
        <v>0</v>
      </c>
      <c r="G53" s="6">
        <f>'Year 0'!Q53</f>
        <v>0</v>
      </c>
      <c r="H53" s="6">
        <v>0</v>
      </c>
      <c r="I53" s="6">
        <v>0</v>
      </c>
      <c r="J53" s="6">
        <v>1000</v>
      </c>
      <c r="K53" s="6">
        <v>0</v>
      </c>
      <c r="L53" s="6">
        <v>0</v>
      </c>
      <c r="M53" s="6">
        <v>1000</v>
      </c>
      <c r="N53" s="6">
        <v>0</v>
      </c>
      <c r="O53" s="6">
        <v>0</v>
      </c>
      <c r="P53" s="6">
        <v>1000</v>
      </c>
      <c r="Q53" s="6">
        <v>0</v>
      </c>
      <c r="R53" s="6">
        <v>0</v>
      </c>
      <c r="S53" s="6">
        <v>1000</v>
      </c>
      <c r="T53" s="6">
        <f>'Seed case montlhy budget'!H53*(1+'Seed case montlhy budget'!$T$81)</f>
        <v>0</v>
      </c>
      <c r="U53" s="6">
        <f>'Seed case montlhy budget'!I53*(1+'Seed case montlhy budget'!$T$81)</f>
        <v>0</v>
      </c>
      <c r="V53" s="6">
        <f>'Seed case montlhy budget'!J53*(1+'Seed case montlhy budget'!$T$81)</f>
        <v>1030</v>
      </c>
      <c r="W53" s="6">
        <f>'Seed case montlhy budget'!K53*(1+'Seed case montlhy budget'!$T$81)</f>
        <v>0</v>
      </c>
      <c r="X53" s="6">
        <f>'Seed case montlhy budget'!L53*(1+'Seed case montlhy budget'!$T$81)</f>
        <v>0</v>
      </c>
      <c r="Y53" s="6">
        <f>'Seed case montlhy budget'!M53*(1+'Seed case montlhy budget'!$T$81)</f>
        <v>1030</v>
      </c>
      <c r="Z53" s="6">
        <f>'Seed case montlhy budget'!N53*(1+'Seed case montlhy budget'!$T$81)</f>
        <v>0</v>
      </c>
      <c r="AA53" s="6">
        <f>'Seed case montlhy budget'!O53*(1+'Seed case montlhy budget'!$T$81)</f>
        <v>0</v>
      </c>
      <c r="AB53" s="6">
        <f>'Seed case montlhy budget'!P53*(1+'Seed case montlhy budget'!$T$81)</f>
        <v>1030</v>
      </c>
      <c r="AC53" s="6">
        <f>'Seed case montlhy budget'!Q53*(1+'Seed case montlhy budget'!$T$81)</f>
        <v>0</v>
      </c>
      <c r="AD53" s="6">
        <f>'Seed case montlhy budget'!R53*(1+'Seed case montlhy budget'!$T$81)</f>
        <v>0</v>
      </c>
      <c r="AE53" s="6">
        <f>'Seed case montlhy budget'!S53*(1+'Seed case montlhy budget'!$T$81)</f>
        <v>1030</v>
      </c>
      <c r="AF53" s="6">
        <f>'Seed case montlhy budget'!T53*(1+'Seed case montlhy budget'!$T$81)</f>
        <v>0</v>
      </c>
      <c r="AG53" s="6">
        <f>'Seed case montlhy budget'!U53*(1+'Seed case montlhy budget'!$T$81)</f>
        <v>0</v>
      </c>
      <c r="AH53" s="6">
        <f>'Seed case montlhy budget'!V53*(1+'Seed case montlhy budget'!$T$81)</f>
        <v>1060.9000000000001</v>
      </c>
      <c r="AI53" s="6">
        <f>'Seed case montlhy budget'!W53*(1+'Seed case montlhy budget'!$T$81)</f>
        <v>0</v>
      </c>
      <c r="AJ53" s="6">
        <f>'Seed case montlhy budget'!X53*(1+'Seed case montlhy budget'!$T$81)</f>
        <v>0</v>
      </c>
      <c r="AK53" s="6">
        <f>'Seed case montlhy budget'!Y53*(1+'Seed case montlhy budget'!$T$81)</f>
        <v>1060.9000000000001</v>
      </c>
      <c r="AL53" s="6">
        <f>'Seed case montlhy budget'!Z53*(1+'Seed case montlhy budget'!$T$81)</f>
        <v>0</v>
      </c>
      <c r="AM53" s="6">
        <f>'Seed case montlhy budget'!AA53*(1+'Seed case montlhy budget'!$T$81)</f>
        <v>0</v>
      </c>
      <c r="AN53" s="6">
        <f>'Seed case montlhy budget'!AB53*(1+'Seed case montlhy budget'!$T$81)</f>
        <v>1060.9000000000001</v>
      </c>
      <c r="AO53" s="6">
        <f>'Seed case montlhy budget'!AC53*(1+'Seed case montlhy budget'!$T$81)</f>
        <v>0</v>
      </c>
      <c r="AP53" s="6">
        <f>'Seed case montlhy budget'!AD53*(1+'Seed case montlhy budget'!$T$81)</f>
        <v>0</v>
      </c>
      <c r="AQ53" s="6">
        <f>'Seed case montlhy budget'!AE53*(1+'Seed case montlhy budget'!$T$81)</f>
        <v>1060.9000000000001</v>
      </c>
      <c r="AR53" s="6">
        <f>'Seed case montlhy budget'!AF53*(1+'Seed case montlhy budget'!$T$81)</f>
        <v>0</v>
      </c>
      <c r="AS53" s="6">
        <f>'Seed case montlhy budget'!AG53*(1+'Seed case montlhy budget'!$T$81)</f>
        <v>0</v>
      </c>
      <c r="AT53" s="6">
        <f>'Seed case montlhy budget'!AH53*(1+'Seed case montlhy budget'!$T$81)</f>
        <v>1092.7270000000001</v>
      </c>
      <c r="AU53" s="6">
        <f>'Seed case montlhy budget'!AI53*(1+'Seed case montlhy budget'!$T$81)</f>
        <v>0</v>
      </c>
      <c r="AV53" s="6">
        <f>'Seed case montlhy budget'!AJ53*(1+'Seed case montlhy budget'!$T$81)</f>
        <v>0</v>
      </c>
      <c r="AW53" s="6">
        <f>'Seed case montlhy budget'!AK53*(1+'Seed case montlhy budget'!$T$81)</f>
        <v>1092.7270000000001</v>
      </c>
      <c r="AX53" s="6">
        <f>'Seed case montlhy budget'!AL53*(1+'Seed case montlhy budget'!$T$81)</f>
        <v>0</v>
      </c>
      <c r="AY53" s="6">
        <f>'Seed case montlhy budget'!AM53*(1+'Seed case montlhy budget'!$T$81)</f>
        <v>0</v>
      </c>
      <c r="AZ53" s="6">
        <f>'Seed case montlhy budget'!AN53*(1+'Seed case montlhy budget'!$T$81)</f>
        <v>1092.7270000000001</v>
      </c>
      <c r="BA53" s="6">
        <f>'Seed case montlhy budget'!AO53*(1+'Seed case montlhy budget'!$T$81)</f>
        <v>0</v>
      </c>
      <c r="BB53" s="6">
        <f>'Seed case montlhy budget'!AP53*(1+'Seed case montlhy budget'!$T$81)</f>
        <v>0</v>
      </c>
      <c r="BC53" s="6">
        <f>'Seed case montlhy budget'!AQ53*(1+'Seed case montlhy budget'!$T$81)</f>
        <v>1092.7270000000001</v>
      </c>
      <c r="BD53" s="6">
        <f>'Seed case montlhy budget'!AR53*(1+'Seed case montlhy budget'!$T$81)</f>
        <v>0</v>
      </c>
      <c r="BE53" s="6">
        <f>'Seed case montlhy budget'!AS53*(1+'Seed case montlhy budget'!$T$81)</f>
        <v>0</v>
      </c>
      <c r="BF53" s="6">
        <f>'Seed case montlhy budget'!AT53*(1+'Seed case montlhy budget'!$T$81)</f>
        <v>1125.50881</v>
      </c>
      <c r="BG53" s="6">
        <f>'Seed case montlhy budget'!AU53*(1+'Seed case montlhy budget'!$T$81)</f>
        <v>0</v>
      </c>
      <c r="BH53" s="6">
        <f>'Seed case montlhy budget'!AV53*(1+'Seed case montlhy budget'!$T$81)</f>
        <v>0</v>
      </c>
      <c r="BI53" s="6">
        <f>'Seed case montlhy budget'!AW53*(1+'Seed case montlhy budget'!$T$81)</f>
        <v>1125.50881</v>
      </c>
      <c r="BJ53" s="6">
        <f>'Seed case montlhy budget'!AX53*(1+'Seed case montlhy budget'!$T$81)</f>
        <v>0</v>
      </c>
      <c r="BK53" s="6">
        <f>'Seed case montlhy budget'!AY53*(1+'Seed case montlhy budget'!$T$81)</f>
        <v>0</v>
      </c>
      <c r="BL53" s="6">
        <f>'Seed case montlhy budget'!AZ53*(1+'Seed case montlhy budget'!$T$81)</f>
        <v>1125.50881</v>
      </c>
      <c r="BM53" s="6">
        <f>'Seed case montlhy budget'!BA53*(1+'Seed case montlhy budget'!$T$81)</f>
        <v>0</v>
      </c>
      <c r="BN53" s="6">
        <f>'Seed case montlhy budget'!BB53*(1+'Seed case montlhy budget'!$T$81)</f>
        <v>0</v>
      </c>
      <c r="BO53" s="6">
        <f>'Seed case montlhy budget'!BC53*(1+'Seed case montlhy budget'!$T$81)</f>
        <v>1125.50881</v>
      </c>
    </row>
    <row r="54" spans="1:67" ht="12.75" x14ac:dyDescent="0.2">
      <c r="A54" s="6"/>
      <c r="B54" s="6" t="str">
        <f>Budget!B53</f>
        <v>Board and advisory board (fees + meetings)</v>
      </c>
      <c r="C54" s="6">
        <f>SUM('Year 0'!C54:M54)</f>
        <v>287</v>
      </c>
      <c r="D54" s="6">
        <f>'Year 0'!N54</f>
        <v>0</v>
      </c>
      <c r="E54" s="6">
        <f>'Year 0'!O54</f>
        <v>0</v>
      </c>
      <c r="F54" s="6">
        <f>'Year 0'!P54</f>
        <v>0</v>
      </c>
      <c r="G54" s="6">
        <f>'Year 0'!Q54</f>
        <v>0</v>
      </c>
      <c r="H54" s="6">
        <v>5000</v>
      </c>
      <c r="I54" s="6"/>
      <c r="J54" s="6"/>
      <c r="K54" s="6"/>
      <c r="L54" s="6">
        <v>5000</v>
      </c>
      <c r="M54" s="6"/>
      <c r="N54" s="6"/>
      <c r="O54" s="6"/>
      <c r="P54" s="6">
        <v>5000</v>
      </c>
      <c r="Q54" s="6"/>
      <c r="R54" s="6"/>
      <c r="S54" s="6"/>
      <c r="T54" s="6">
        <f>'Seed case montlhy budget'!H54*(1+'Seed case montlhy budget'!$T$81)</f>
        <v>5150</v>
      </c>
      <c r="U54" s="6">
        <f>'Seed case montlhy budget'!I54*(1+'Seed case montlhy budget'!$T$81)</f>
        <v>0</v>
      </c>
      <c r="V54" s="6">
        <f>'Seed case montlhy budget'!J54*(1+'Seed case montlhy budget'!$T$81)</f>
        <v>0</v>
      </c>
      <c r="W54" s="6">
        <f>'Seed case montlhy budget'!K54*(1+'Seed case montlhy budget'!$T$81)</f>
        <v>0</v>
      </c>
      <c r="X54" s="6">
        <f>'Seed case montlhy budget'!L54*(1+'Seed case montlhy budget'!$T$81)</f>
        <v>5150</v>
      </c>
      <c r="Y54" s="6">
        <f>'Seed case montlhy budget'!M54*(1+'Seed case montlhy budget'!$T$81)</f>
        <v>0</v>
      </c>
      <c r="Z54" s="6">
        <f>'Seed case montlhy budget'!N54*(1+'Seed case montlhy budget'!$T$81)</f>
        <v>0</v>
      </c>
      <c r="AA54" s="6">
        <f>'Seed case montlhy budget'!O54*(1+'Seed case montlhy budget'!$T$81)</f>
        <v>0</v>
      </c>
      <c r="AB54" s="6">
        <f>'Seed case montlhy budget'!P54*(1+'Seed case montlhy budget'!$T$81)</f>
        <v>5150</v>
      </c>
      <c r="AC54" s="6">
        <f>'Seed case montlhy budget'!Q54*(1+'Seed case montlhy budget'!$T$81)</f>
        <v>0</v>
      </c>
      <c r="AD54" s="6">
        <f>'Seed case montlhy budget'!R54*(1+'Seed case montlhy budget'!$T$81)</f>
        <v>0</v>
      </c>
      <c r="AE54" s="6">
        <f>'Seed case montlhy budget'!S54*(1+'Seed case montlhy budget'!$T$81)</f>
        <v>0</v>
      </c>
      <c r="AF54" s="6">
        <f>'Seed case montlhy budget'!T54*(1+'Seed case montlhy budget'!$T$81)</f>
        <v>5304.5</v>
      </c>
      <c r="AG54" s="6">
        <f>'Seed case montlhy budget'!U54*(1+'Seed case montlhy budget'!$T$81)</f>
        <v>0</v>
      </c>
      <c r="AH54" s="6">
        <f>'Seed case montlhy budget'!V54*(1+'Seed case montlhy budget'!$T$81)</f>
        <v>0</v>
      </c>
      <c r="AI54" s="6">
        <f>'Seed case montlhy budget'!W54*(1+'Seed case montlhy budget'!$T$81)</f>
        <v>0</v>
      </c>
      <c r="AJ54" s="6">
        <f>'Seed case montlhy budget'!X54*(1+'Seed case montlhy budget'!$T$81)</f>
        <v>5304.5</v>
      </c>
      <c r="AK54" s="6">
        <f>'Seed case montlhy budget'!Y54*(1+'Seed case montlhy budget'!$T$81)</f>
        <v>0</v>
      </c>
      <c r="AL54" s="6">
        <f>'Seed case montlhy budget'!Z54*(1+'Seed case montlhy budget'!$T$81)</f>
        <v>0</v>
      </c>
      <c r="AM54" s="6">
        <f>'Seed case montlhy budget'!AA54*(1+'Seed case montlhy budget'!$T$81)</f>
        <v>0</v>
      </c>
      <c r="AN54" s="6">
        <f>'Seed case montlhy budget'!AB54*(1+'Seed case montlhy budget'!$T$81)</f>
        <v>5304.5</v>
      </c>
      <c r="AO54" s="6">
        <f>'Seed case montlhy budget'!AC54*(1+'Seed case montlhy budget'!$T$81)</f>
        <v>0</v>
      </c>
      <c r="AP54" s="6">
        <f>'Seed case montlhy budget'!AD54*(1+'Seed case montlhy budget'!$T$81)</f>
        <v>0</v>
      </c>
      <c r="AQ54" s="6">
        <f>'Seed case montlhy budget'!AE54*(1+'Seed case montlhy budget'!$T$81)</f>
        <v>0</v>
      </c>
      <c r="AR54" s="6">
        <f>'Seed case montlhy budget'!AF54*(1+'Seed case montlhy budget'!$T$81)</f>
        <v>5463.6350000000002</v>
      </c>
      <c r="AS54" s="6">
        <f>'Seed case montlhy budget'!AG54*(1+'Seed case montlhy budget'!$T$81)</f>
        <v>0</v>
      </c>
      <c r="AT54" s="6">
        <f>'Seed case montlhy budget'!AH54*(1+'Seed case montlhy budget'!$T$81)</f>
        <v>0</v>
      </c>
      <c r="AU54" s="6">
        <f>'Seed case montlhy budget'!AI54*(1+'Seed case montlhy budget'!$T$81)</f>
        <v>0</v>
      </c>
      <c r="AV54" s="6">
        <f>'Seed case montlhy budget'!AJ54*(1+'Seed case montlhy budget'!$T$81)</f>
        <v>5463.6350000000002</v>
      </c>
      <c r="AW54" s="6">
        <f>'Seed case montlhy budget'!AK54*(1+'Seed case montlhy budget'!$T$81)</f>
        <v>0</v>
      </c>
      <c r="AX54" s="6">
        <f>'Seed case montlhy budget'!AL54*(1+'Seed case montlhy budget'!$T$81)</f>
        <v>0</v>
      </c>
      <c r="AY54" s="6">
        <f>'Seed case montlhy budget'!AM54*(1+'Seed case montlhy budget'!$T$81)</f>
        <v>0</v>
      </c>
      <c r="AZ54" s="6">
        <f>'Seed case montlhy budget'!AN54*(1+'Seed case montlhy budget'!$T$81)</f>
        <v>5463.6350000000002</v>
      </c>
      <c r="BA54" s="6">
        <f>'Seed case montlhy budget'!AO54*(1+'Seed case montlhy budget'!$T$81)</f>
        <v>0</v>
      </c>
      <c r="BB54" s="6">
        <f>'Seed case montlhy budget'!AP54*(1+'Seed case montlhy budget'!$T$81)</f>
        <v>0</v>
      </c>
      <c r="BC54" s="6">
        <f>'Seed case montlhy budget'!AQ54*(1+'Seed case montlhy budget'!$T$81)</f>
        <v>0</v>
      </c>
      <c r="BD54" s="6">
        <f>'Seed case montlhy budget'!AR54*(1+'Seed case montlhy budget'!$T$81)</f>
        <v>5627.5440500000004</v>
      </c>
      <c r="BE54" s="6">
        <f>'Seed case montlhy budget'!AS54*(1+'Seed case montlhy budget'!$T$81)</f>
        <v>0</v>
      </c>
      <c r="BF54" s="6">
        <f>'Seed case montlhy budget'!AT54*(1+'Seed case montlhy budget'!$T$81)</f>
        <v>0</v>
      </c>
      <c r="BG54" s="6">
        <f>'Seed case montlhy budget'!AU54*(1+'Seed case montlhy budget'!$T$81)</f>
        <v>0</v>
      </c>
      <c r="BH54" s="6">
        <f>'Seed case montlhy budget'!AV54*(1+'Seed case montlhy budget'!$T$81)</f>
        <v>5627.5440500000004</v>
      </c>
      <c r="BI54" s="6">
        <f>'Seed case montlhy budget'!AW54*(1+'Seed case montlhy budget'!$T$81)</f>
        <v>0</v>
      </c>
      <c r="BJ54" s="6">
        <f>'Seed case montlhy budget'!AX54*(1+'Seed case montlhy budget'!$T$81)</f>
        <v>0</v>
      </c>
      <c r="BK54" s="6">
        <f>'Seed case montlhy budget'!AY54*(1+'Seed case montlhy budget'!$T$81)</f>
        <v>0</v>
      </c>
      <c r="BL54" s="6">
        <f>'Seed case montlhy budget'!AZ54*(1+'Seed case montlhy budget'!$T$81)</f>
        <v>5627.5440500000004</v>
      </c>
      <c r="BM54" s="6">
        <f>'Seed case montlhy budget'!BA54*(1+'Seed case montlhy budget'!$T$81)</f>
        <v>0</v>
      </c>
      <c r="BN54" s="6">
        <f>'Seed case montlhy budget'!BB54*(1+'Seed case montlhy budget'!$T$81)</f>
        <v>0</v>
      </c>
      <c r="BO54" s="6">
        <f>'Seed case montlhy budget'!BC54*(1+'Seed case montlhy budget'!$T$81)</f>
        <v>0</v>
      </c>
    </row>
    <row r="55" spans="1:67" ht="12.75" x14ac:dyDescent="0.2">
      <c r="A55" s="6"/>
      <c r="B55" s="6" t="str">
        <f>Budget!B54</f>
        <v>Office small expenses 1)</v>
      </c>
      <c r="C55" s="6">
        <f>SUM('Year 0'!C55:M55)</f>
        <v>1623</v>
      </c>
      <c r="D55" s="6">
        <f>'Year 0'!N55</f>
        <v>0</v>
      </c>
      <c r="E55" s="6">
        <f>'Year 0'!O55</f>
        <v>0</v>
      </c>
      <c r="F55" s="6">
        <f>'Year 0'!P55</f>
        <v>0</v>
      </c>
      <c r="G55" s="6">
        <f>'Year 0'!Q55</f>
        <v>0</v>
      </c>
      <c r="H55" s="6">
        <f>COUNTIF(H11:H46,"&gt;0")*Budget!$D$77</f>
        <v>1000</v>
      </c>
      <c r="I55" s="6">
        <f>COUNTIF(I11:I46,"&gt;0")*Budget!$D$77</f>
        <v>1000</v>
      </c>
      <c r="J55" s="6">
        <f>COUNTIF(J11:J46,"&gt;0")*Budget!$D$77</f>
        <v>1000</v>
      </c>
      <c r="K55" s="6">
        <f>COUNTIF(K11:K46,"&gt;0")*Budget!$D$77</f>
        <v>1000</v>
      </c>
      <c r="L55" s="6">
        <f>COUNTIF(L11:L46,"&gt;0")*Budget!$D$77</f>
        <v>1000</v>
      </c>
      <c r="M55" s="6">
        <f>COUNTIF(M11:M46,"&gt;0")*Budget!$D$77</f>
        <v>1000</v>
      </c>
      <c r="N55" s="6">
        <f>COUNTIF(N11:N46,"&gt;0")*Budget!$D$77</f>
        <v>1000</v>
      </c>
      <c r="O55" s="6">
        <f>COUNTIF(O11:O46,"&gt;0")*Budget!$D$77</f>
        <v>1000</v>
      </c>
      <c r="P55" s="6">
        <f>COUNTIF(P11:P46,"&gt;0")*Budget!$D$77</f>
        <v>1000</v>
      </c>
      <c r="Q55" s="6">
        <f>COUNTIF(Q11:Q46,"&gt;0")*Budget!$D$77</f>
        <v>1000</v>
      </c>
      <c r="R55" s="6">
        <f>COUNTIF(R11:R46,"&gt;0")*Budget!$D$77</f>
        <v>1000</v>
      </c>
      <c r="S55" s="6">
        <f>COUNTIF(S11:S46,"&gt;0")*Budget!$D$77</f>
        <v>1000</v>
      </c>
      <c r="T55" s="6">
        <f>COUNTIF(T11:T46,"&gt;0")*Budget!$D$77*(1+$T$81)^(T1-1)</f>
        <v>1802.5</v>
      </c>
      <c r="U55" s="6">
        <f>COUNTIF(U11:U46,"&gt;0")*Budget!$D$77*(1+$T$81)^(U1-1)</f>
        <v>1802.5</v>
      </c>
      <c r="V55" s="6">
        <f>COUNTIF(V11:V46,"&gt;0")*Budget!$D$77*(1+$T$81)^(V1-1)</f>
        <v>1802.5</v>
      </c>
      <c r="W55" s="6">
        <f>COUNTIF(W11:W46,"&gt;0")*Budget!$D$77*(1+$T$81)^(W1-1)</f>
        <v>1802.5</v>
      </c>
      <c r="X55" s="6">
        <f>COUNTIF(X11:X46,"&gt;0")*Budget!$D$77*(1+$T$81)^(X1-1)</f>
        <v>1802.5</v>
      </c>
      <c r="Y55" s="6">
        <f>COUNTIF(Y11:Y46,"&gt;0")*Budget!$D$77*(1+$T$81)^(Y1-1)</f>
        <v>1802.5</v>
      </c>
      <c r="Z55" s="6">
        <f>COUNTIF(Z11:Z46,"&gt;0")*Budget!$D$77*(1+$T$81)^(Z1-1)</f>
        <v>2317.5</v>
      </c>
      <c r="AA55" s="6">
        <f>COUNTIF(AA11:AA46,"&gt;0")*Budget!$D$77*(1+$T$81)^(AA1-1)</f>
        <v>2317.5</v>
      </c>
      <c r="AB55" s="6">
        <f>COUNTIF(AB11:AB46,"&gt;0")*Budget!$D$77*(1+$T$81)^(AB1-1)</f>
        <v>2317.5</v>
      </c>
      <c r="AC55" s="6">
        <f>COUNTIF(AC11:AC46,"&gt;0")*Budget!$D$77*(1+$T$81)^(AC1-1)</f>
        <v>2317.5</v>
      </c>
      <c r="AD55" s="6">
        <f>COUNTIF(AD11:AD46,"&gt;0")*Budget!$D$77*(1+$T$81)^(AD1-1)</f>
        <v>2317.5</v>
      </c>
      <c r="AE55" s="6">
        <f>COUNTIF(AE11:AE46,"&gt;0")*Budget!$D$77*(1+$T$81)^(AE1-1)</f>
        <v>2317.5</v>
      </c>
      <c r="AF55" s="6">
        <f>COUNTIF(AF11:AF46,"&gt;0")*Budget!$D$77*(1+$T$81)^(AF1-1)</f>
        <v>4508.8249999999998</v>
      </c>
      <c r="AG55" s="6">
        <f>COUNTIF(AG11:AG46,"&gt;0")*Budget!$D$77*(1+$T$81)^(AG1-1)</f>
        <v>4508.8249999999998</v>
      </c>
      <c r="AH55" s="6">
        <f>COUNTIF(AH11:AH46,"&gt;0")*Budget!$D$77*(1+$T$81)^(AH1-1)</f>
        <v>4508.8249999999998</v>
      </c>
      <c r="AI55" s="6">
        <f>COUNTIF(AI11:AI46,"&gt;0")*Budget!$D$77*(1+$T$81)^(AI1-1)</f>
        <v>4508.8249999999998</v>
      </c>
      <c r="AJ55" s="6">
        <f>COUNTIF(AJ11:AJ46,"&gt;0")*Budget!$D$77*(1+$T$81)^(AJ1-1)</f>
        <v>4508.8249999999998</v>
      </c>
      <c r="AK55" s="6">
        <f>COUNTIF(AK11:AK46,"&gt;0")*Budget!$D$77*(1+$T$81)^(AK1-1)</f>
        <v>4508.8249999999998</v>
      </c>
      <c r="AL55" s="6">
        <f>COUNTIF(AL11:AL46,"&gt;0")*Budget!$D$77*(1+$T$81)^(AL1-1)</f>
        <v>5569.7249999999995</v>
      </c>
      <c r="AM55" s="6">
        <f>COUNTIF(AM11:AM46,"&gt;0")*Budget!$D$77*(1+$T$81)^(AM1-1)</f>
        <v>5569.7249999999995</v>
      </c>
      <c r="AN55" s="6">
        <f>COUNTIF(AN11:AN46,"&gt;0")*Budget!$D$77*(1+$T$81)^(AN1-1)</f>
        <v>5569.7249999999995</v>
      </c>
      <c r="AO55" s="6">
        <f>COUNTIF(AO11:AO46,"&gt;0")*Budget!$D$77*(1+$T$81)^(AO1-1)</f>
        <v>5569.7249999999995</v>
      </c>
      <c r="AP55" s="6">
        <f>COUNTIF(AP11:AP46,"&gt;0")*Budget!$D$77*(1+$T$81)^(AP1-1)</f>
        <v>5569.7249999999995</v>
      </c>
      <c r="AQ55" s="6">
        <f>COUNTIF(AQ11:AQ46,"&gt;0")*Budget!$D$77*(1+$T$81)^(AQ1-1)</f>
        <v>5569.7249999999995</v>
      </c>
      <c r="AR55" s="6">
        <f>COUNTIF(AR11:AR46,"&gt;0")*Budget!$D$77*(1+$T$81)^(AR1-1)</f>
        <v>6556.3620000000001</v>
      </c>
      <c r="AS55" s="6">
        <f>COUNTIF(AS11:AS46,"&gt;0")*Budget!$D$77*(1+$T$81)^(AS1-1)</f>
        <v>6556.3620000000001</v>
      </c>
      <c r="AT55" s="6">
        <f>COUNTIF(AT11:AT46,"&gt;0")*Budget!$D$77*(1+$T$81)^(AT1-1)</f>
        <v>6556.3620000000001</v>
      </c>
      <c r="AU55" s="6">
        <f>COUNTIF(AU11:AU46,"&gt;0")*Budget!$D$77*(1+$T$81)^(AU1-1)</f>
        <v>6556.3620000000001</v>
      </c>
      <c r="AV55" s="6">
        <f>COUNTIF(AV11:AV46,"&gt;0")*Budget!$D$77*(1+$T$81)^(AV1-1)</f>
        <v>6556.3620000000001</v>
      </c>
      <c r="AW55" s="6">
        <f>COUNTIF(AW11:AW46,"&gt;0")*Budget!$D$77*(1+$T$81)^(AW1-1)</f>
        <v>6556.3620000000001</v>
      </c>
      <c r="AX55" s="6">
        <f>COUNTIF(AX11:AX46,"&gt;0")*Budget!$D$77*(1+$T$81)^(AX1-1)</f>
        <v>7102.7255000000005</v>
      </c>
      <c r="AY55" s="6">
        <f>COUNTIF(AY11:AY46,"&gt;0")*Budget!$D$77*(1+$T$81)^(AY1-1)</f>
        <v>7102.7255000000005</v>
      </c>
      <c r="AZ55" s="6">
        <f>COUNTIF(AZ11:AZ46,"&gt;0")*Budget!$D$77*(1+$T$81)^(AZ1-1)</f>
        <v>7102.7255000000005</v>
      </c>
      <c r="BA55" s="6">
        <f>COUNTIF(BA11:BA46,"&gt;0")*Budget!$D$77*(1+$T$81)^(BA1-1)</f>
        <v>7102.7255000000005</v>
      </c>
      <c r="BB55" s="6">
        <f>COUNTIF(BB11:BB46,"&gt;0")*Budget!$D$77*(1+$T$81)^(BB1-1)</f>
        <v>7102.7255000000005</v>
      </c>
      <c r="BC55" s="6">
        <f>COUNTIF(BC11:BC46,"&gt;0")*Budget!$D$77*(1+$T$81)^(BC1-1)</f>
        <v>7102.7255000000005</v>
      </c>
      <c r="BD55" s="6">
        <f>COUNTIF(BD11:BD46,"&gt;0")*Budget!$D$77*(1+$T$81)^(BD1-1)</f>
        <v>7878.5616699999991</v>
      </c>
      <c r="BE55" s="6">
        <f>COUNTIF(BE11:BE46,"&gt;0")*Budget!$D$77*(1+$T$81)^(BE1-1)</f>
        <v>7878.5616699999991</v>
      </c>
      <c r="BF55" s="6">
        <f>COUNTIF(BF11:BF46,"&gt;0")*Budget!$D$77*(1+$T$81)^(BF1-1)</f>
        <v>7878.5616699999991</v>
      </c>
      <c r="BG55" s="6">
        <f>COUNTIF(BG11:BG46,"&gt;0")*Budget!$D$77*(1+$T$81)^(BG1-1)</f>
        <v>7878.5616699999991</v>
      </c>
      <c r="BH55" s="6">
        <f>COUNTIF(BH11:BH46,"&gt;0")*Budget!$D$77*(1+$T$81)^(BH1-1)</f>
        <v>7878.5616699999991</v>
      </c>
      <c r="BI55" s="6">
        <f>COUNTIF(BI11:BI46,"&gt;0")*Budget!$D$77*(1+$T$81)^(BI1-1)</f>
        <v>7878.5616699999991</v>
      </c>
      <c r="BJ55" s="6">
        <f>COUNTIF(BJ11:BJ46,"&gt;0")*Budget!$D$77*(1+$T$81)^(BJ1-1)</f>
        <v>8441.3160749999988</v>
      </c>
      <c r="BK55" s="6">
        <f>COUNTIF(BK11:BK46,"&gt;0")*Budget!$D$77*(1+$T$81)^(BK1-1)</f>
        <v>8441.3160749999988</v>
      </c>
      <c r="BL55" s="6">
        <f>COUNTIF(BL11:BL46,"&gt;0")*Budget!$D$77*(1+$T$81)^(BL1-1)</f>
        <v>8441.3160749999988</v>
      </c>
      <c r="BM55" s="6">
        <f>COUNTIF(BM11:BM46,"&gt;0")*Budget!$D$77*(1+$T$81)^(BM1-1)</f>
        <v>8441.3160749999988</v>
      </c>
      <c r="BN55" s="6">
        <f>COUNTIF(BN11:BN46,"&gt;0")*Budget!$D$77*(1+$T$81)^(BN1-1)</f>
        <v>8441.3160749999988</v>
      </c>
      <c r="BO55" s="6">
        <f>COUNTIF(BO11:BO46,"&gt;0")*Budget!$D$77*(1+$T$81)^(BO1-1)</f>
        <v>8441.3160749999988</v>
      </c>
    </row>
    <row r="56" spans="1:67" ht="12.75" x14ac:dyDescent="0.2">
      <c r="A56" s="6"/>
      <c r="B56" s="6" t="str">
        <f>Budget!B55</f>
        <v>Office rent</v>
      </c>
      <c r="C56" s="6">
        <f>SUM('Year 0'!C56:M56)</f>
        <v>10000</v>
      </c>
      <c r="D56" s="6">
        <f>'Year 0'!N56</f>
        <v>1000</v>
      </c>
      <c r="E56" s="6">
        <f>'Year 0'!O56</f>
        <v>1000</v>
      </c>
      <c r="F56" s="6">
        <f>'Year 0'!P56</f>
        <v>1000</v>
      </c>
      <c r="G56" s="6">
        <f>'Year 0'!Q56</f>
        <v>1000</v>
      </c>
      <c r="H56" s="6">
        <f>H84*'Single country financials'!$D$15</f>
        <v>3000</v>
      </c>
      <c r="I56" s="6">
        <f t="shared" ref="I56:S56" si="110">H56</f>
        <v>3000</v>
      </c>
      <c r="J56" s="6">
        <f t="shared" si="110"/>
        <v>3000</v>
      </c>
      <c r="K56" s="6">
        <f t="shared" si="110"/>
        <v>3000</v>
      </c>
      <c r="L56" s="6">
        <f t="shared" si="110"/>
        <v>3000</v>
      </c>
      <c r="M56" s="6">
        <f t="shared" si="110"/>
        <v>3000</v>
      </c>
      <c r="N56" s="6">
        <f t="shared" si="110"/>
        <v>3000</v>
      </c>
      <c r="O56" s="6">
        <f t="shared" si="110"/>
        <v>3000</v>
      </c>
      <c r="P56" s="6">
        <f t="shared" si="110"/>
        <v>3000</v>
      </c>
      <c r="Q56" s="6">
        <f t="shared" si="110"/>
        <v>3000</v>
      </c>
      <c r="R56" s="6">
        <f t="shared" si="110"/>
        <v>3000</v>
      </c>
      <c r="S56" s="6">
        <f t="shared" si="110"/>
        <v>3000</v>
      </c>
      <c r="T56" s="6">
        <f>T84*'Single country financials'!$D$15*(1+T81)^(T1-1)</f>
        <v>6180</v>
      </c>
      <c r="U56" s="6">
        <f t="shared" ref="U56:AE56" si="111">T56</f>
        <v>6180</v>
      </c>
      <c r="V56" s="6">
        <f t="shared" si="111"/>
        <v>6180</v>
      </c>
      <c r="W56" s="6">
        <f t="shared" si="111"/>
        <v>6180</v>
      </c>
      <c r="X56" s="6">
        <f t="shared" si="111"/>
        <v>6180</v>
      </c>
      <c r="Y56" s="6">
        <f t="shared" si="111"/>
        <v>6180</v>
      </c>
      <c r="Z56" s="6">
        <f t="shared" si="111"/>
        <v>6180</v>
      </c>
      <c r="AA56" s="6">
        <f t="shared" si="111"/>
        <v>6180</v>
      </c>
      <c r="AB56" s="6">
        <f t="shared" si="111"/>
        <v>6180</v>
      </c>
      <c r="AC56" s="6">
        <f t="shared" si="111"/>
        <v>6180</v>
      </c>
      <c r="AD56" s="6">
        <f t="shared" si="111"/>
        <v>6180</v>
      </c>
      <c r="AE56" s="6">
        <f t="shared" si="111"/>
        <v>6180</v>
      </c>
      <c r="AF56" s="6">
        <f>AF84*'Single country financials'!$D$15*(1+AF81)^(AF1-1)</f>
        <v>9548.1</v>
      </c>
      <c r="AG56" s="6">
        <f t="shared" ref="AG56:AQ56" si="112">AF56</f>
        <v>9548.1</v>
      </c>
      <c r="AH56" s="6">
        <f t="shared" si="112"/>
        <v>9548.1</v>
      </c>
      <c r="AI56" s="6">
        <f t="shared" si="112"/>
        <v>9548.1</v>
      </c>
      <c r="AJ56" s="6">
        <f t="shared" si="112"/>
        <v>9548.1</v>
      </c>
      <c r="AK56" s="6">
        <f t="shared" si="112"/>
        <v>9548.1</v>
      </c>
      <c r="AL56" s="6">
        <f t="shared" si="112"/>
        <v>9548.1</v>
      </c>
      <c r="AM56" s="6">
        <f t="shared" si="112"/>
        <v>9548.1</v>
      </c>
      <c r="AN56" s="6">
        <f t="shared" si="112"/>
        <v>9548.1</v>
      </c>
      <c r="AO56" s="6">
        <f t="shared" si="112"/>
        <v>9548.1</v>
      </c>
      <c r="AP56" s="6">
        <f t="shared" si="112"/>
        <v>9548.1</v>
      </c>
      <c r="AQ56" s="6">
        <f t="shared" si="112"/>
        <v>9548.1</v>
      </c>
      <c r="AR56" s="6">
        <f>AR84*'Single country financials'!$D$15*(1+AR81)^(AR1-1)</f>
        <v>13112.724</v>
      </c>
      <c r="AS56" s="6">
        <f t="shared" ref="AS56:BC56" si="113">AR56</f>
        <v>13112.724</v>
      </c>
      <c r="AT56" s="6">
        <f t="shared" si="113"/>
        <v>13112.724</v>
      </c>
      <c r="AU56" s="6">
        <f t="shared" si="113"/>
        <v>13112.724</v>
      </c>
      <c r="AV56" s="6">
        <f t="shared" si="113"/>
        <v>13112.724</v>
      </c>
      <c r="AW56" s="6">
        <f t="shared" si="113"/>
        <v>13112.724</v>
      </c>
      <c r="AX56" s="6">
        <f t="shared" si="113"/>
        <v>13112.724</v>
      </c>
      <c r="AY56" s="6">
        <f t="shared" si="113"/>
        <v>13112.724</v>
      </c>
      <c r="AZ56" s="6">
        <f t="shared" si="113"/>
        <v>13112.724</v>
      </c>
      <c r="BA56" s="6">
        <f t="shared" si="113"/>
        <v>13112.724</v>
      </c>
      <c r="BB56" s="6">
        <f t="shared" si="113"/>
        <v>13112.724</v>
      </c>
      <c r="BC56" s="6">
        <f t="shared" si="113"/>
        <v>13112.724</v>
      </c>
      <c r="BD56" s="6">
        <f>BD84*'Single country financials'!$D$15*(1+BD81)^(BD1-1)</f>
        <v>20259.158579999999</v>
      </c>
      <c r="BE56" s="6">
        <f t="shared" ref="BE56:BO56" si="114">BD56</f>
        <v>20259.158579999999</v>
      </c>
      <c r="BF56" s="6">
        <f t="shared" si="114"/>
        <v>20259.158579999999</v>
      </c>
      <c r="BG56" s="6">
        <f t="shared" si="114"/>
        <v>20259.158579999999</v>
      </c>
      <c r="BH56" s="6">
        <f t="shared" si="114"/>
        <v>20259.158579999999</v>
      </c>
      <c r="BI56" s="6">
        <f t="shared" si="114"/>
        <v>20259.158579999999</v>
      </c>
      <c r="BJ56" s="6">
        <f t="shared" si="114"/>
        <v>20259.158579999999</v>
      </c>
      <c r="BK56" s="6">
        <f t="shared" si="114"/>
        <v>20259.158579999999</v>
      </c>
      <c r="BL56" s="6">
        <f t="shared" si="114"/>
        <v>20259.158579999999</v>
      </c>
      <c r="BM56" s="6">
        <f t="shared" si="114"/>
        <v>20259.158579999999</v>
      </c>
      <c r="BN56" s="6">
        <f t="shared" si="114"/>
        <v>20259.158579999999</v>
      </c>
      <c r="BO56" s="6">
        <f t="shared" si="114"/>
        <v>20259.158579999999</v>
      </c>
    </row>
    <row r="57" spans="1:67" ht="12.75" x14ac:dyDescent="0.2">
      <c r="A57" s="6"/>
      <c r="B57" s="6" t="str">
        <f>Budget!B56</f>
        <v>administration</v>
      </c>
      <c r="C57" s="6">
        <f>SUM('Year 0'!C57:M57)</f>
        <v>696</v>
      </c>
      <c r="D57" s="6">
        <f>'Year 0'!N57</f>
        <v>0</v>
      </c>
      <c r="E57" s="6">
        <f>'Year 0'!O57</f>
        <v>0</v>
      </c>
      <c r="F57" s="6">
        <f>'Year 0'!P57</f>
        <v>0</v>
      </c>
      <c r="G57" s="6">
        <f>'Year 0'!Q57</f>
        <v>0</v>
      </c>
      <c r="H57" s="6">
        <v>100</v>
      </c>
      <c r="I57" s="6">
        <v>100</v>
      </c>
      <c r="J57" s="6">
        <v>100</v>
      </c>
      <c r="K57" s="6">
        <v>100</v>
      </c>
      <c r="L57" s="6">
        <v>100</v>
      </c>
      <c r="M57" s="6">
        <v>100</v>
      </c>
      <c r="N57" s="6">
        <v>100</v>
      </c>
      <c r="O57" s="6">
        <v>100</v>
      </c>
      <c r="P57" s="6">
        <v>100</v>
      </c>
      <c r="Q57" s="6">
        <v>100</v>
      </c>
      <c r="R57" s="6">
        <v>100</v>
      </c>
      <c r="S57" s="6">
        <v>100</v>
      </c>
      <c r="T57" s="6">
        <f>S57*(1+$T$81)^(T1-1)</f>
        <v>103</v>
      </c>
      <c r="U57" s="6">
        <f t="shared" ref="U57:AE57" si="115">T57</f>
        <v>103</v>
      </c>
      <c r="V57" s="6">
        <f t="shared" si="115"/>
        <v>103</v>
      </c>
      <c r="W57" s="6">
        <f t="shared" si="115"/>
        <v>103</v>
      </c>
      <c r="X57" s="6">
        <f t="shared" si="115"/>
        <v>103</v>
      </c>
      <c r="Y57" s="6">
        <f t="shared" si="115"/>
        <v>103</v>
      </c>
      <c r="Z57" s="6">
        <f t="shared" si="115"/>
        <v>103</v>
      </c>
      <c r="AA57" s="6">
        <f t="shared" si="115"/>
        <v>103</v>
      </c>
      <c r="AB57" s="6">
        <f t="shared" si="115"/>
        <v>103</v>
      </c>
      <c r="AC57" s="6">
        <f t="shared" si="115"/>
        <v>103</v>
      </c>
      <c r="AD57" s="6">
        <f t="shared" si="115"/>
        <v>103</v>
      </c>
      <c r="AE57" s="6">
        <f t="shared" si="115"/>
        <v>103</v>
      </c>
      <c r="AF57" s="6">
        <f>AE57*(1+$T$81)^(AF1-1)</f>
        <v>109.2727</v>
      </c>
      <c r="AG57" s="6">
        <f t="shared" ref="AG57:AQ57" si="116">AF57</f>
        <v>109.2727</v>
      </c>
      <c r="AH57" s="6">
        <f t="shared" si="116"/>
        <v>109.2727</v>
      </c>
      <c r="AI57" s="6">
        <f t="shared" si="116"/>
        <v>109.2727</v>
      </c>
      <c r="AJ57" s="6">
        <f t="shared" si="116"/>
        <v>109.2727</v>
      </c>
      <c r="AK57" s="6">
        <f t="shared" si="116"/>
        <v>109.2727</v>
      </c>
      <c r="AL57" s="6">
        <f t="shared" si="116"/>
        <v>109.2727</v>
      </c>
      <c r="AM57" s="6">
        <f t="shared" si="116"/>
        <v>109.2727</v>
      </c>
      <c r="AN57" s="6">
        <f t="shared" si="116"/>
        <v>109.2727</v>
      </c>
      <c r="AO57" s="6">
        <f t="shared" si="116"/>
        <v>109.2727</v>
      </c>
      <c r="AP57" s="6">
        <f t="shared" si="116"/>
        <v>109.2727</v>
      </c>
      <c r="AQ57" s="6">
        <f t="shared" si="116"/>
        <v>109.2727</v>
      </c>
      <c r="AR57" s="6">
        <f>AQ57*(1+$T$81)^(AR1-1)</f>
        <v>119.4052296529</v>
      </c>
      <c r="AS57" s="6">
        <f t="shared" ref="AS57:BC57" si="117">AR57</f>
        <v>119.4052296529</v>
      </c>
      <c r="AT57" s="6">
        <f t="shared" si="117"/>
        <v>119.4052296529</v>
      </c>
      <c r="AU57" s="6">
        <f t="shared" si="117"/>
        <v>119.4052296529</v>
      </c>
      <c r="AV57" s="6">
        <f t="shared" si="117"/>
        <v>119.4052296529</v>
      </c>
      <c r="AW57" s="6">
        <f t="shared" si="117"/>
        <v>119.4052296529</v>
      </c>
      <c r="AX57" s="6">
        <f t="shared" si="117"/>
        <v>119.4052296529</v>
      </c>
      <c r="AY57" s="6">
        <f t="shared" si="117"/>
        <v>119.4052296529</v>
      </c>
      <c r="AZ57" s="6">
        <f t="shared" si="117"/>
        <v>119.4052296529</v>
      </c>
      <c r="BA57" s="6">
        <f t="shared" si="117"/>
        <v>119.4052296529</v>
      </c>
      <c r="BB57" s="6">
        <f t="shared" si="117"/>
        <v>119.4052296529</v>
      </c>
      <c r="BC57" s="6">
        <f t="shared" si="117"/>
        <v>119.4052296529</v>
      </c>
      <c r="BD57" s="6">
        <f>BC57*(1+$T$81)^(BD1-1)</f>
        <v>134.39163793441219</v>
      </c>
      <c r="BE57" s="6">
        <f t="shared" ref="BE57:BO57" si="118">BD57</f>
        <v>134.39163793441219</v>
      </c>
      <c r="BF57" s="6">
        <f t="shared" si="118"/>
        <v>134.39163793441219</v>
      </c>
      <c r="BG57" s="6">
        <f t="shared" si="118"/>
        <v>134.39163793441219</v>
      </c>
      <c r="BH57" s="6">
        <f t="shared" si="118"/>
        <v>134.39163793441219</v>
      </c>
      <c r="BI57" s="6">
        <f t="shared" si="118"/>
        <v>134.39163793441219</v>
      </c>
      <c r="BJ57" s="6">
        <f t="shared" si="118"/>
        <v>134.39163793441219</v>
      </c>
      <c r="BK57" s="6">
        <f t="shared" si="118"/>
        <v>134.39163793441219</v>
      </c>
      <c r="BL57" s="6">
        <f t="shared" si="118"/>
        <v>134.39163793441219</v>
      </c>
      <c r="BM57" s="6">
        <f t="shared" si="118"/>
        <v>134.39163793441219</v>
      </c>
      <c r="BN57" s="6">
        <f t="shared" si="118"/>
        <v>134.39163793441219</v>
      </c>
      <c r="BO57" s="6">
        <f t="shared" si="118"/>
        <v>134.39163793441219</v>
      </c>
    </row>
    <row r="58" spans="1:67" ht="12.75" x14ac:dyDescent="0.2">
      <c r="A58" s="6"/>
      <c r="B58" s="6" t="str">
        <f>Budget!B57</f>
        <v>Travel + other HR expenses 2)</v>
      </c>
      <c r="C58" s="6">
        <f>SUM('Year 0'!C58:M58)</f>
        <v>0</v>
      </c>
      <c r="D58" s="6">
        <f>'Year 0'!N58</f>
        <v>0</v>
      </c>
      <c r="E58" s="6">
        <f>'Year 0'!O58</f>
        <v>0</v>
      </c>
      <c r="F58" s="6">
        <f>'Year 0'!P58</f>
        <v>0</v>
      </c>
      <c r="G58" s="6">
        <f>'Year 0'!Q58</f>
        <v>0</v>
      </c>
      <c r="H58" s="6">
        <f>COUNTIF(H11:H46,"&gt;0")*Budget!$D$78</f>
        <v>4000</v>
      </c>
      <c r="I58" s="6">
        <f>COUNTIF(I11:I46,"&gt;0")*Budget!$D$78</f>
        <v>4000</v>
      </c>
      <c r="J58" s="6">
        <f>COUNTIF(J11:J46,"&gt;0")*Budget!$D$78</f>
        <v>4000</v>
      </c>
      <c r="K58" s="6">
        <f>COUNTIF(K11:K46,"&gt;0")*Budget!$D$78</f>
        <v>4000</v>
      </c>
      <c r="L58" s="6">
        <f>COUNTIF(L11:L46,"&gt;0")*Budget!$D$78</f>
        <v>4000</v>
      </c>
      <c r="M58" s="6">
        <f>COUNTIF(M11:M46,"&gt;0")*Budget!$D$78</f>
        <v>4000</v>
      </c>
      <c r="N58" s="6">
        <f>COUNTIF(N11:N46,"&gt;0")*Budget!$D$78</f>
        <v>4000</v>
      </c>
      <c r="O58" s="6">
        <f>COUNTIF(O11:O46,"&gt;0")*Budget!$D$78</f>
        <v>4000</v>
      </c>
      <c r="P58" s="6">
        <f>COUNTIF(P11:P46,"&gt;0")*Budget!$D$78</f>
        <v>4000</v>
      </c>
      <c r="Q58" s="6">
        <f>COUNTIF(Q11:Q46,"&gt;0")*Budget!$D$78</f>
        <v>4000</v>
      </c>
      <c r="R58" s="6">
        <f>COUNTIF(R11:R46,"&gt;0")*Budget!$D$78</f>
        <v>4000</v>
      </c>
      <c r="S58" s="6">
        <f>COUNTIF(S11:S46,"&gt;0")*Budget!$D$78</f>
        <v>4000</v>
      </c>
      <c r="T58" s="6">
        <f>COUNTIF(T11:T46,"&gt;0")*Budget!$D$78*(1+$T$81)^(T1-1)</f>
        <v>7210</v>
      </c>
      <c r="U58" s="6">
        <f>COUNTIF(U11:U46,"&gt;0")*Budget!$D$78*(1+$T$81)^(U1-1)</f>
        <v>7210</v>
      </c>
      <c r="V58" s="6">
        <f>COUNTIF(V11:V46,"&gt;0")*Budget!$D$78*(1+$T$81)^(V1-1)</f>
        <v>7210</v>
      </c>
      <c r="W58" s="6">
        <f>COUNTIF(W11:W46,"&gt;0")*Budget!$D$78*(1+$T$81)^(W1-1)</f>
        <v>7210</v>
      </c>
      <c r="X58" s="6">
        <f>COUNTIF(X11:X46,"&gt;0")*Budget!$D$78*(1+$T$81)^(X1-1)</f>
        <v>7210</v>
      </c>
      <c r="Y58" s="6">
        <f>COUNTIF(Y11:Y46,"&gt;0")*Budget!$D$78*(1+$T$81)^(Y1-1)</f>
        <v>7210</v>
      </c>
      <c r="Z58" s="6">
        <f>COUNTIF(Z11:Z46,"&gt;0")*Budget!$D$78*(1+$T$81)^(Z1-1)</f>
        <v>9270</v>
      </c>
      <c r="AA58" s="6">
        <f>COUNTIF(AA11:AA46,"&gt;0")*Budget!$D$78*(1+$T$81)^(AA1-1)</f>
        <v>9270</v>
      </c>
      <c r="AB58" s="6">
        <f>COUNTIF(AB11:AB46,"&gt;0")*Budget!$D$78*(1+$T$81)^(AB1-1)</f>
        <v>9270</v>
      </c>
      <c r="AC58" s="6">
        <f>COUNTIF(AC11:AC46,"&gt;0")*Budget!$D$78*(1+$T$81)^(AC1-1)</f>
        <v>9270</v>
      </c>
      <c r="AD58" s="6">
        <f>COUNTIF(AD11:AD46,"&gt;0")*Budget!$D$78*(1+$T$81)^(AD1-1)</f>
        <v>9270</v>
      </c>
      <c r="AE58" s="6">
        <f>COUNTIF(AE11:AE46,"&gt;0")*Budget!$D$78*(1+$T$81)^(AE1-1)</f>
        <v>9270</v>
      </c>
      <c r="AF58" s="6">
        <f>COUNTIF(AF11:AF46,"&gt;0")*Budget!$D$78*(1+$T$81)^(AF1-1)</f>
        <v>18035.3</v>
      </c>
      <c r="AG58" s="6">
        <f>COUNTIF(AG11:AG46,"&gt;0")*Budget!$D$78*(1+$T$81)^(AG1-1)</f>
        <v>18035.3</v>
      </c>
      <c r="AH58" s="6">
        <f>COUNTIF(AH11:AH46,"&gt;0")*Budget!$D$78*(1+$T$81)^(AH1-1)</f>
        <v>18035.3</v>
      </c>
      <c r="AI58" s="6">
        <f>COUNTIF(AI11:AI46,"&gt;0")*Budget!$D$78*(1+$T$81)^(AI1-1)</f>
        <v>18035.3</v>
      </c>
      <c r="AJ58" s="6">
        <f>COUNTIF(AJ11:AJ46,"&gt;0")*Budget!$D$78*(1+$T$81)^(AJ1-1)</f>
        <v>18035.3</v>
      </c>
      <c r="AK58" s="6">
        <f>COUNTIF(AK11:AK46,"&gt;0")*Budget!$D$78*(1+$T$81)^(AK1-1)</f>
        <v>18035.3</v>
      </c>
      <c r="AL58" s="6">
        <f>COUNTIF(AL11:AL46,"&gt;0")*Budget!$D$78*(1+$T$81)^(AL1-1)</f>
        <v>22278.899999999998</v>
      </c>
      <c r="AM58" s="6">
        <f>COUNTIF(AM11:AM46,"&gt;0")*Budget!$D$78*(1+$T$81)^(AM1-1)</f>
        <v>22278.899999999998</v>
      </c>
      <c r="AN58" s="6">
        <f>COUNTIF(AN11:AN46,"&gt;0")*Budget!$D$78*(1+$T$81)^(AN1-1)</f>
        <v>22278.899999999998</v>
      </c>
      <c r="AO58" s="6">
        <f>COUNTIF(AO11:AO46,"&gt;0")*Budget!$D$78*(1+$T$81)^(AO1-1)</f>
        <v>22278.899999999998</v>
      </c>
      <c r="AP58" s="6">
        <f>COUNTIF(AP11:AP46,"&gt;0")*Budget!$D$78*(1+$T$81)^(AP1-1)</f>
        <v>22278.899999999998</v>
      </c>
      <c r="AQ58" s="6">
        <f>COUNTIF(AQ11:AQ46,"&gt;0")*Budget!$D$78*(1+$T$81)^(AQ1-1)</f>
        <v>22278.899999999998</v>
      </c>
      <c r="AR58" s="6">
        <f>COUNTIF(AR11:AR46,"&gt;0")*Budget!$D$78*(1+$T$81)^(AR1-1)</f>
        <v>26225.448</v>
      </c>
      <c r="AS58" s="6">
        <f>COUNTIF(AS11:AS46,"&gt;0")*Budget!$D$78*(1+$T$81)^(AS1-1)</f>
        <v>26225.448</v>
      </c>
      <c r="AT58" s="6">
        <f>COUNTIF(AT11:AT46,"&gt;0")*Budget!$D$78*(1+$T$81)^(AT1-1)</f>
        <v>26225.448</v>
      </c>
      <c r="AU58" s="6">
        <f>COUNTIF(AU11:AU46,"&gt;0")*Budget!$D$78*(1+$T$81)^(AU1-1)</f>
        <v>26225.448</v>
      </c>
      <c r="AV58" s="6">
        <f>COUNTIF(AV11:AV46,"&gt;0")*Budget!$D$78*(1+$T$81)^(AV1-1)</f>
        <v>26225.448</v>
      </c>
      <c r="AW58" s="6">
        <f>COUNTIF(AW11:AW46,"&gt;0")*Budget!$D$78*(1+$T$81)^(AW1-1)</f>
        <v>26225.448</v>
      </c>
      <c r="AX58" s="6">
        <f>COUNTIF(AX11:AX46,"&gt;0")*Budget!$D$78*(1+$T$81)^(AX1-1)</f>
        <v>28410.902000000002</v>
      </c>
      <c r="AY58" s="6">
        <f>COUNTIF(AY11:AY46,"&gt;0")*Budget!$D$78*(1+$T$81)^(AY1-1)</f>
        <v>28410.902000000002</v>
      </c>
      <c r="AZ58" s="6">
        <f>COUNTIF(AZ11:AZ46,"&gt;0")*Budget!$D$78*(1+$T$81)^(AZ1-1)</f>
        <v>28410.902000000002</v>
      </c>
      <c r="BA58" s="6">
        <f>COUNTIF(BA11:BA46,"&gt;0")*Budget!$D$78*(1+$T$81)^(BA1-1)</f>
        <v>28410.902000000002</v>
      </c>
      <c r="BB58" s="6">
        <f>COUNTIF(BB11:BB46,"&gt;0")*Budget!$D$78*(1+$T$81)^(BB1-1)</f>
        <v>28410.902000000002</v>
      </c>
      <c r="BC58" s="6">
        <f>COUNTIF(BC11:BC46,"&gt;0")*Budget!$D$78*(1+$T$81)^(BC1-1)</f>
        <v>28410.902000000002</v>
      </c>
      <c r="BD58" s="6">
        <f>COUNTIF(BD11:BD46,"&gt;0")*Budget!$D$78*(1+$T$81)^(BD1-1)</f>
        <v>31514.246679999997</v>
      </c>
      <c r="BE58" s="6">
        <f>COUNTIF(BE11:BE46,"&gt;0")*Budget!$D$78*(1+$T$81)^(BE1-1)</f>
        <v>31514.246679999997</v>
      </c>
      <c r="BF58" s="6">
        <f>COUNTIF(BF11:BF46,"&gt;0")*Budget!$D$78*(1+$T$81)^(BF1-1)</f>
        <v>31514.246679999997</v>
      </c>
      <c r="BG58" s="6">
        <f>COUNTIF(BG11:BG46,"&gt;0")*Budget!$D$78*(1+$T$81)^(BG1-1)</f>
        <v>31514.246679999997</v>
      </c>
      <c r="BH58" s="6">
        <f>COUNTIF(BH11:BH46,"&gt;0")*Budget!$D$78*(1+$T$81)^(BH1-1)</f>
        <v>31514.246679999997</v>
      </c>
      <c r="BI58" s="6">
        <f>COUNTIF(BI11:BI46,"&gt;0")*Budget!$D$78*(1+$T$81)^(BI1-1)</f>
        <v>31514.246679999997</v>
      </c>
      <c r="BJ58" s="6">
        <f>COUNTIF(BJ11:BJ46,"&gt;0")*Budget!$D$78*(1+$T$81)^(BJ1-1)</f>
        <v>33765.264299999995</v>
      </c>
      <c r="BK58" s="6">
        <f>COUNTIF(BK11:BK46,"&gt;0")*Budget!$D$78*(1+$T$81)^(BK1-1)</f>
        <v>33765.264299999995</v>
      </c>
      <c r="BL58" s="6">
        <f>COUNTIF(BL11:BL46,"&gt;0")*Budget!$D$78*(1+$T$81)^(BL1-1)</f>
        <v>33765.264299999995</v>
      </c>
      <c r="BM58" s="6">
        <f>COUNTIF(BM11:BM46,"&gt;0")*Budget!$D$78*(1+$T$81)^(BM1-1)</f>
        <v>33765.264299999995</v>
      </c>
      <c r="BN58" s="6">
        <f>COUNTIF(BN11:BN46,"&gt;0")*Budget!$D$78*(1+$T$81)^(BN1-1)</f>
        <v>33765.264299999995</v>
      </c>
      <c r="BO58" s="6">
        <f>COUNTIF(BO11:BO46,"&gt;0")*Budget!$D$78*(1+$T$81)^(BO1-1)</f>
        <v>33765.264299999995</v>
      </c>
    </row>
    <row r="59" spans="1:67" ht="12.75" x14ac:dyDescent="0.2">
      <c r="A59" s="10" t="str">
        <f>Budget!A58</f>
        <v>other operating costs</v>
      </c>
      <c r="B59" s="10" t="str">
        <f>Budget!B58</f>
        <v>Subtotal non-IT costs</v>
      </c>
      <c r="C59" s="10">
        <f t="shared" ref="C59:AH59" si="119">SUM(C49:C58)</f>
        <v>59614</v>
      </c>
      <c r="D59" s="10">
        <f t="shared" si="119"/>
        <v>4000</v>
      </c>
      <c r="E59" s="10">
        <f t="shared" si="119"/>
        <v>4000</v>
      </c>
      <c r="F59" s="10">
        <f t="shared" si="119"/>
        <v>4000</v>
      </c>
      <c r="G59" s="10">
        <f t="shared" si="119"/>
        <v>4000</v>
      </c>
      <c r="H59" s="10">
        <f t="shared" si="119"/>
        <v>22850</v>
      </c>
      <c r="I59" s="10">
        <f t="shared" si="119"/>
        <v>17850</v>
      </c>
      <c r="J59" s="10">
        <f t="shared" si="119"/>
        <v>18850</v>
      </c>
      <c r="K59" s="10">
        <f t="shared" si="119"/>
        <v>17850</v>
      </c>
      <c r="L59" s="10">
        <f t="shared" si="119"/>
        <v>22850</v>
      </c>
      <c r="M59" s="10">
        <f t="shared" si="119"/>
        <v>18850</v>
      </c>
      <c r="N59" s="10">
        <f t="shared" si="119"/>
        <v>17850</v>
      </c>
      <c r="O59" s="10">
        <f t="shared" si="119"/>
        <v>17850</v>
      </c>
      <c r="P59" s="10">
        <f t="shared" si="119"/>
        <v>23850</v>
      </c>
      <c r="Q59" s="10">
        <f t="shared" si="119"/>
        <v>17850</v>
      </c>
      <c r="R59" s="10">
        <f t="shared" si="119"/>
        <v>17850</v>
      </c>
      <c r="S59" s="10">
        <f t="shared" si="119"/>
        <v>18850</v>
      </c>
      <c r="T59" s="10">
        <f t="shared" si="119"/>
        <v>42030.5</v>
      </c>
      <c r="U59" s="10">
        <f t="shared" si="119"/>
        <v>36880.5</v>
      </c>
      <c r="V59" s="10">
        <f t="shared" si="119"/>
        <v>37910.5</v>
      </c>
      <c r="W59" s="10">
        <f t="shared" si="119"/>
        <v>36880.5</v>
      </c>
      <c r="X59" s="10">
        <f t="shared" si="119"/>
        <v>42030.5</v>
      </c>
      <c r="Y59" s="10">
        <f t="shared" si="119"/>
        <v>37910.5</v>
      </c>
      <c r="Z59" s="10">
        <f t="shared" si="119"/>
        <v>39455.5</v>
      </c>
      <c r="AA59" s="10">
        <f t="shared" si="119"/>
        <v>39455.5</v>
      </c>
      <c r="AB59" s="10">
        <f t="shared" si="119"/>
        <v>45635.5</v>
      </c>
      <c r="AC59" s="10">
        <f t="shared" si="119"/>
        <v>39455.5</v>
      </c>
      <c r="AD59" s="10">
        <f t="shared" si="119"/>
        <v>39455.5</v>
      </c>
      <c r="AE59" s="10">
        <f t="shared" si="119"/>
        <v>40485.5</v>
      </c>
      <c r="AF59" s="10">
        <f t="shared" si="119"/>
        <v>61283.547699999996</v>
      </c>
      <c r="AG59" s="10">
        <f t="shared" si="119"/>
        <v>55979.047699999996</v>
      </c>
      <c r="AH59" s="10">
        <f t="shared" si="119"/>
        <v>57039.947700000004</v>
      </c>
      <c r="AI59" s="10">
        <f t="shared" ref="AI59:BN59" si="120">SUM(AI49:AI58)</f>
        <v>55979.047699999996</v>
      </c>
      <c r="AJ59" s="10">
        <f t="shared" si="120"/>
        <v>61283.547699999996</v>
      </c>
      <c r="AK59" s="10">
        <f t="shared" si="120"/>
        <v>57039.947700000004</v>
      </c>
      <c r="AL59" s="10">
        <f t="shared" si="120"/>
        <v>61283.547699999996</v>
      </c>
      <c r="AM59" s="10">
        <f t="shared" si="120"/>
        <v>61283.547699999996</v>
      </c>
      <c r="AN59" s="10">
        <f t="shared" si="120"/>
        <v>67648.947700000004</v>
      </c>
      <c r="AO59" s="10">
        <f t="shared" si="120"/>
        <v>61283.547699999996</v>
      </c>
      <c r="AP59" s="10">
        <f t="shared" si="120"/>
        <v>61283.547699999996</v>
      </c>
      <c r="AQ59" s="10">
        <f t="shared" si="120"/>
        <v>62344.447700000004</v>
      </c>
      <c r="AR59" s="10">
        <f t="shared" si="120"/>
        <v>75968.450729652905</v>
      </c>
      <c r="AS59" s="10">
        <f t="shared" si="120"/>
        <v>70504.815729652895</v>
      </c>
      <c r="AT59" s="10">
        <f t="shared" si="120"/>
        <v>71597.542729652894</v>
      </c>
      <c r="AU59" s="10">
        <f t="shared" si="120"/>
        <v>70504.815729652895</v>
      </c>
      <c r="AV59" s="10">
        <f t="shared" si="120"/>
        <v>75968.450729652905</v>
      </c>
      <c r="AW59" s="10">
        <f t="shared" si="120"/>
        <v>71597.542729652894</v>
      </c>
      <c r="AX59" s="10">
        <f t="shared" si="120"/>
        <v>73236.6332296529</v>
      </c>
      <c r="AY59" s="10">
        <f t="shared" si="120"/>
        <v>73236.6332296529</v>
      </c>
      <c r="AZ59" s="10">
        <f t="shared" si="120"/>
        <v>79792.995229652908</v>
      </c>
      <c r="BA59" s="10">
        <f t="shared" si="120"/>
        <v>73236.6332296529</v>
      </c>
      <c r="BB59" s="10">
        <f t="shared" si="120"/>
        <v>73236.6332296529</v>
      </c>
      <c r="BC59" s="10">
        <f t="shared" si="120"/>
        <v>74329.360229652899</v>
      </c>
      <c r="BD59" s="10">
        <f t="shared" si="120"/>
        <v>112586.92720793439</v>
      </c>
      <c r="BE59" s="10">
        <f t="shared" si="120"/>
        <v>106959.3831579344</v>
      </c>
      <c r="BF59" s="10">
        <f t="shared" si="120"/>
        <v>108084.8919679344</v>
      </c>
      <c r="BG59" s="10">
        <f t="shared" si="120"/>
        <v>106959.3831579344</v>
      </c>
      <c r="BH59" s="10">
        <f t="shared" si="120"/>
        <v>112586.92720793439</v>
      </c>
      <c r="BI59" s="10">
        <f t="shared" si="120"/>
        <v>108084.8919679344</v>
      </c>
      <c r="BJ59" s="10">
        <f t="shared" si="120"/>
        <v>109773.1551829344</v>
      </c>
      <c r="BK59" s="10">
        <f t="shared" si="120"/>
        <v>109773.1551829344</v>
      </c>
      <c r="BL59" s="10">
        <f t="shared" si="120"/>
        <v>116526.20804293439</v>
      </c>
      <c r="BM59" s="10">
        <f t="shared" si="120"/>
        <v>109773.1551829344</v>
      </c>
      <c r="BN59" s="10">
        <f t="shared" si="120"/>
        <v>109773.1551829344</v>
      </c>
      <c r="BO59" s="10">
        <f t="shared" ref="BO59" si="121">SUM(BO49:BO58)</f>
        <v>110898.66399293439</v>
      </c>
    </row>
    <row r="60" spans="1:67" ht="12.75" x14ac:dyDescent="0.2">
      <c r="A60" s="6"/>
      <c r="B60" s="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</row>
    <row r="61" spans="1:67" ht="12.75" x14ac:dyDescent="0.2">
      <c r="A61" s="6" t="str">
        <f>Budget!A60</f>
        <v>IT costs</v>
      </c>
      <c r="B61" s="6" t="str">
        <f>Budget!B60</f>
        <v>Cloud computing cost (Microsoft Azure)</v>
      </c>
      <c r="C61" s="6">
        <f>SUM('Year 0'!C61:M61)</f>
        <v>0</v>
      </c>
      <c r="D61" s="6">
        <f>'Year 0'!N61</f>
        <v>0</v>
      </c>
      <c r="E61" s="6">
        <f>'Year 0'!O61</f>
        <v>0</v>
      </c>
      <c r="F61" s="6">
        <f>'Year 0'!P61</f>
        <v>0</v>
      </c>
      <c r="G61" s="6">
        <f>'Year 0'!Q61</f>
        <v>0</v>
      </c>
      <c r="H61" s="6">
        <f>Budget!$D$120/12</f>
        <v>1862.3083608236254</v>
      </c>
      <c r="I61" s="6">
        <f>Budget!$D$120/12</f>
        <v>1862.3083608236254</v>
      </c>
      <c r="J61" s="6">
        <f>Budget!$D$120/12</f>
        <v>1862.3083608236254</v>
      </c>
      <c r="K61" s="6">
        <f>Budget!$D$120/12</f>
        <v>1862.3083608236254</v>
      </c>
      <c r="L61" s="6">
        <f>Budget!$D$120/12</f>
        <v>1862.3083608236254</v>
      </c>
      <c r="M61" s="6">
        <f>Budget!$D$120/12</f>
        <v>1862.3083608236254</v>
      </c>
      <c r="N61" s="6">
        <f>Budget!$D$120/12</f>
        <v>1862.3083608236254</v>
      </c>
      <c r="O61" s="6">
        <f>Budget!$D$120/12</f>
        <v>1862.3083608236254</v>
      </c>
      <c r="P61" s="6">
        <f>Budget!$D$120/12</f>
        <v>1862.3083608236254</v>
      </c>
      <c r="Q61" s="6">
        <f>Budget!$D$120/12</f>
        <v>1862.3083608236254</v>
      </c>
      <c r="R61" s="6">
        <f>Budget!$D$120/12</f>
        <v>1862.3083608236254</v>
      </c>
      <c r="S61" s="6">
        <f>Budget!$D$120/12</f>
        <v>1862.3083608236254</v>
      </c>
      <c r="T61" s="6">
        <f>Budget!$E$120/12</f>
        <v>1864.9994954727715</v>
      </c>
      <c r="U61" s="6">
        <f>Budget!$E$120/12</f>
        <v>1864.9994954727715</v>
      </c>
      <c r="V61" s="6">
        <f>Budget!$E$120/12</f>
        <v>1864.9994954727715</v>
      </c>
      <c r="W61" s="6">
        <f>Budget!$E$120/12</f>
        <v>1864.9994954727715</v>
      </c>
      <c r="X61" s="6">
        <f>Budget!$E$120/12</f>
        <v>1864.9994954727715</v>
      </c>
      <c r="Y61" s="6">
        <f>Budget!$E$120/12</f>
        <v>1864.9994954727715</v>
      </c>
      <c r="Z61" s="6">
        <f>Budget!$E$120/12</f>
        <v>1864.9994954727715</v>
      </c>
      <c r="AA61" s="6">
        <f>Budget!$E$120/12</f>
        <v>1864.9994954727715</v>
      </c>
      <c r="AB61" s="6">
        <f>Budget!$E$120/12</f>
        <v>1864.9994954727715</v>
      </c>
      <c r="AC61" s="6">
        <f>Budget!$E$120/12</f>
        <v>1864.9994954727715</v>
      </c>
      <c r="AD61" s="6">
        <f>Budget!$E$120/12</f>
        <v>1864.9994954727715</v>
      </c>
      <c r="AE61" s="6">
        <f>Budget!$E$120/12</f>
        <v>1864.9994954727715</v>
      </c>
      <c r="AF61" s="6">
        <f>'[1]financial plan'!$F$136/12</f>
        <v>2630.1205583269875</v>
      </c>
      <c r="AG61" s="6">
        <f>'[1]financial plan'!$F$136/12</f>
        <v>2630.1205583269875</v>
      </c>
      <c r="AH61" s="6">
        <f>'[1]financial plan'!$F$136/12</f>
        <v>2630.1205583269875</v>
      </c>
      <c r="AI61" s="6">
        <f>'[1]financial plan'!$F$136/12</f>
        <v>2630.1205583269875</v>
      </c>
      <c r="AJ61" s="6">
        <f>'[1]financial plan'!$F$136/12</f>
        <v>2630.1205583269875</v>
      </c>
      <c r="AK61" s="6">
        <f>'[1]financial plan'!$F$136/12</f>
        <v>2630.1205583269875</v>
      </c>
      <c r="AL61" s="6">
        <f>'[1]financial plan'!$F$136/12</f>
        <v>2630.1205583269875</v>
      </c>
      <c r="AM61" s="6">
        <f>'[1]financial plan'!$F$136/12</f>
        <v>2630.1205583269875</v>
      </c>
      <c r="AN61" s="6">
        <f>'[1]financial plan'!$F$136/12</f>
        <v>2630.1205583269875</v>
      </c>
      <c r="AO61" s="6">
        <f>'[1]financial plan'!$F$136/12</f>
        <v>2630.1205583269875</v>
      </c>
      <c r="AP61" s="6">
        <f>'[1]financial plan'!$F$136/12</f>
        <v>2630.1205583269875</v>
      </c>
      <c r="AQ61" s="6">
        <f>'[1]financial plan'!$F$136/12</f>
        <v>2630.1205583269875</v>
      </c>
      <c r="AR61" s="6">
        <f>'[1]financial plan'!$G$136/12</f>
        <v>2685.6432393014056</v>
      </c>
      <c r="AS61" s="6">
        <f>'[1]financial plan'!$G$136/12</f>
        <v>2685.6432393014056</v>
      </c>
      <c r="AT61" s="6">
        <f>'[1]financial plan'!$G$136/12</f>
        <v>2685.6432393014056</v>
      </c>
      <c r="AU61" s="6">
        <f>'[1]financial plan'!$G$136/12</f>
        <v>2685.6432393014056</v>
      </c>
      <c r="AV61" s="6">
        <f>'[1]financial plan'!$G$136/12</f>
        <v>2685.6432393014056</v>
      </c>
      <c r="AW61" s="6">
        <f>'[1]financial plan'!$G$136/12</f>
        <v>2685.6432393014056</v>
      </c>
      <c r="AX61" s="6">
        <f>'[1]financial plan'!$G$136/12</f>
        <v>2685.6432393014056</v>
      </c>
      <c r="AY61" s="6">
        <f>'[1]financial plan'!$G$136/12</f>
        <v>2685.6432393014056</v>
      </c>
      <c r="AZ61" s="6">
        <f>'[1]financial plan'!$G$136/12</f>
        <v>2685.6432393014056</v>
      </c>
      <c r="BA61" s="6">
        <f>'[1]financial plan'!$G$136/12</f>
        <v>2685.6432393014056</v>
      </c>
      <c r="BB61" s="6">
        <f>'[1]financial plan'!$G$136/12</f>
        <v>2685.6432393014056</v>
      </c>
      <c r="BC61" s="6">
        <f>'[1]financial plan'!$G$136/12</f>
        <v>2685.6432393014056</v>
      </c>
      <c r="BD61" s="6">
        <f>'[1]financial plan'!$H$136/12</f>
        <v>4369.2599551194662</v>
      </c>
      <c r="BE61" s="6">
        <f>'[1]financial plan'!$H$136/12</f>
        <v>4369.2599551194662</v>
      </c>
      <c r="BF61" s="6">
        <f>'[1]financial plan'!$H$136/12</f>
        <v>4369.2599551194662</v>
      </c>
      <c r="BG61" s="6">
        <f>'[1]financial plan'!$H$136/12</f>
        <v>4369.2599551194662</v>
      </c>
      <c r="BH61" s="6">
        <f>'[1]financial plan'!$H$136/12</f>
        <v>4369.2599551194662</v>
      </c>
      <c r="BI61" s="6">
        <f>'[1]financial plan'!$H$136/12</f>
        <v>4369.2599551194662</v>
      </c>
      <c r="BJ61" s="6">
        <f>'[1]financial plan'!$H$136/12</f>
        <v>4369.2599551194662</v>
      </c>
      <c r="BK61" s="6">
        <f>'[1]financial plan'!$H$136/12</f>
        <v>4369.2599551194662</v>
      </c>
      <c r="BL61" s="6">
        <f>'[1]financial plan'!$H$136/12</f>
        <v>4369.2599551194662</v>
      </c>
      <c r="BM61" s="6">
        <f>'[1]financial plan'!$H$136/12</f>
        <v>4369.2599551194662</v>
      </c>
      <c r="BN61" s="6">
        <f>'[1]financial plan'!$H$136/12</f>
        <v>4369.2599551194662</v>
      </c>
      <c r="BO61" s="6">
        <f>'[1]financial plan'!$H$136/12</f>
        <v>4369.2599551194662</v>
      </c>
    </row>
    <row r="62" spans="1:67" ht="12.75" x14ac:dyDescent="0.2">
      <c r="A62" s="6"/>
      <c r="B62" s="6" t="str">
        <f>Budget!B61</f>
        <v>Country database setup cost</v>
      </c>
      <c r="C62" s="6">
        <f>SUM('Year 0'!C62:M62)</f>
        <v>0</v>
      </c>
      <c r="D62" s="6">
        <f>'Year 0'!N62</f>
        <v>0</v>
      </c>
      <c r="E62" s="6">
        <f>'Year 0'!O62</f>
        <v>0</v>
      </c>
      <c r="F62" s="6">
        <f>'Year 0'!P62</f>
        <v>0</v>
      </c>
      <c r="G62" s="6">
        <f>'Year 0'!Q62</f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f>'Single country financials'!$C$7</f>
        <v>50000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f>'Single country financials'!$C$7*'Seed case montlhy budget'!T83*(1+$T$81)^(Z1-1)</f>
        <v>103000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f>'Single country financials'!$C$7*'Seed case montlhy budget'!AF83*(1+$T$81)^(AL1-1)</f>
        <v>106090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f>'Single country financials'!$C$7*'Seed case montlhy budget'!AR83*(1+$T$81)^(AX1-1)</f>
        <v>109272.7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f>'Single country financials'!$C$7*'Seed case montlhy budget'!BD83*(1+$T$81)^(BJ1-1)</f>
        <v>225101.76199999999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</row>
    <row r="63" spans="1:67" ht="12.75" x14ac:dyDescent="0.2">
      <c r="A63" s="6"/>
      <c r="B63" s="6" t="str">
        <f>Budget!B62</f>
        <v>Database server hosting (local)</v>
      </c>
      <c r="C63" s="6">
        <f>SUM('Year 0'!C63:M63)</f>
        <v>4042</v>
      </c>
      <c r="D63" s="6">
        <f>'Year 0'!N63</f>
        <v>0</v>
      </c>
      <c r="E63" s="6">
        <f>'Year 0'!O63</f>
        <v>0</v>
      </c>
      <c r="F63" s="6">
        <f>'Year 0'!P63</f>
        <v>0</v>
      </c>
      <c r="G63" s="6">
        <f>'Year 0'!Q63</f>
        <v>0</v>
      </c>
      <c r="H63" s="6">
        <f>$H$84*'Single country financials'!$D$8</f>
        <v>6000</v>
      </c>
      <c r="I63" s="6">
        <f>$H$84*'Single country financials'!$D$8</f>
        <v>6000</v>
      </c>
      <c r="J63" s="6">
        <f>$H$84*'Single country financials'!$D$8</f>
        <v>6000</v>
      </c>
      <c r="K63" s="6">
        <f>$H$84*'Single country financials'!$D$8</f>
        <v>6000</v>
      </c>
      <c r="L63" s="6">
        <f>$H$84*'Single country financials'!$D$8</f>
        <v>6000</v>
      </c>
      <c r="M63" s="6">
        <f>$H$84*'Single country financials'!$D$8</f>
        <v>6000</v>
      </c>
      <c r="N63" s="6">
        <f>$H$84*'Single country financials'!$D$8</f>
        <v>6000</v>
      </c>
      <c r="O63" s="6">
        <f>$H$84*'Single country financials'!$D$8</f>
        <v>6000</v>
      </c>
      <c r="P63" s="6">
        <f>$H$84*'Single country financials'!$D$8</f>
        <v>6000</v>
      </c>
      <c r="Q63" s="6">
        <f>$H$84*'Single country financials'!$D$8</f>
        <v>6000</v>
      </c>
      <c r="R63" s="6">
        <f>$H$84*'Single country financials'!$D$8</f>
        <v>6000</v>
      </c>
      <c r="S63" s="6">
        <f>$H$84*'Single country financials'!$D$8</f>
        <v>6000</v>
      </c>
      <c r="T63" s="6">
        <f>$H$84*'Single country financials'!$D$8*(1+$T$81)^(T1-1)</f>
        <v>6180</v>
      </c>
      <c r="U63" s="6">
        <f>$H$84*'Single country financials'!$D$8*(1+$T$81)^(U1-1)</f>
        <v>6180</v>
      </c>
      <c r="V63" s="6">
        <f>$H$84*'Single country financials'!$D$8*(1+$T$81)^(V1-1)</f>
        <v>6180</v>
      </c>
      <c r="W63" s="6">
        <f>$H$84*'Single country financials'!$D$8*(1+$T$81)^(W1-1)</f>
        <v>6180</v>
      </c>
      <c r="X63" s="6">
        <f>$H$84*'Single country financials'!$D$8*(1+$T$81)^(X1-1)</f>
        <v>6180</v>
      </c>
      <c r="Y63" s="6">
        <f>$H$84*'Single country financials'!$D$8*(1+$T$81)^(Y1-1)</f>
        <v>6180</v>
      </c>
      <c r="Z63" s="6">
        <f>$T$84*'Single country financials'!$D$8*(1+$T$81)^(Z1-1)</f>
        <v>12360</v>
      </c>
      <c r="AA63" s="6">
        <f>$T$84*'Single country financials'!$D$8*(1+$T$81)^(AA1-1)</f>
        <v>12360</v>
      </c>
      <c r="AB63" s="6">
        <f>$T$84*'Single country financials'!$D$8*(1+$T$81)^(AB1-1)</f>
        <v>12360</v>
      </c>
      <c r="AC63" s="6">
        <f>$T$84*'Single country financials'!$D$8*(1+$T$81)^(AC1-1)</f>
        <v>12360</v>
      </c>
      <c r="AD63" s="6">
        <f>$T$84*'Single country financials'!$D$8*(1+$T$81)^(AD1-1)</f>
        <v>12360</v>
      </c>
      <c r="AE63" s="6">
        <f>$T$84*'Single country financials'!$D$8*(1+$T$81)^(AE1-1)</f>
        <v>12360</v>
      </c>
      <c r="AF63" s="6">
        <f>$T$84*'Single country financials'!$D$8*(1+$T$81)^(AF1-1)</f>
        <v>12730.8</v>
      </c>
      <c r="AG63" s="6">
        <f>$T$84*'Single country financials'!$D$8*(1+$T$81)^(AG1-1)</f>
        <v>12730.8</v>
      </c>
      <c r="AH63" s="6">
        <f>$T$84*'Single country financials'!$D$8*(1+$T$81)^(AH1-1)</f>
        <v>12730.8</v>
      </c>
      <c r="AI63" s="6">
        <f>$T$84*'Single country financials'!$D$8*(1+$T$81)^(AI1-1)</f>
        <v>12730.8</v>
      </c>
      <c r="AJ63" s="6">
        <f>$T$84*'Single country financials'!$D$8*(1+$T$81)^(AJ1-1)</f>
        <v>12730.8</v>
      </c>
      <c r="AK63" s="6">
        <f>$T$84*'Single country financials'!$D$8*(1+$T$81)^(AK1-1)</f>
        <v>12730.8</v>
      </c>
      <c r="AL63" s="6">
        <f>$AF$84*'Single country financials'!$D$8*(1+$T$81)^(AL1-1)</f>
        <v>19096.2</v>
      </c>
      <c r="AM63" s="6">
        <f>$AF$84*'Single country financials'!$D$8*(1+$T$81)^(AM1-1)</f>
        <v>19096.2</v>
      </c>
      <c r="AN63" s="6">
        <f>$AF$84*'Single country financials'!$D$8*(1+$T$81)^(AN1-1)</f>
        <v>19096.2</v>
      </c>
      <c r="AO63" s="6">
        <f>$AF$84*'Single country financials'!$D$8*(1+$T$81)^(AO1-1)</f>
        <v>19096.2</v>
      </c>
      <c r="AP63" s="6">
        <f>$AF$84*'Single country financials'!$D$8*(1+$T$81)^(AP1-1)</f>
        <v>19096.2</v>
      </c>
      <c r="AQ63" s="6">
        <f>$AF$84*'Single country financials'!$D$8*(1+$T$81)^(AQ1-1)</f>
        <v>19096.2</v>
      </c>
      <c r="AR63" s="6">
        <f>$AF$84*'Single country financials'!$D$8*(1+$T$81)^(AR1-1)</f>
        <v>19669.085999999999</v>
      </c>
      <c r="AS63" s="6">
        <f>$AF$84*'Single country financials'!$D$8*(1+$T$81)^(AS1-1)</f>
        <v>19669.085999999999</v>
      </c>
      <c r="AT63" s="6">
        <f>$AF$84*'Single country financials'!$D$8*(1+$T$81)^(AT1-1)</f>
        <v>19669.085999999999</v>
      </c>
      <c r="AU63" s="6">
        <f>$AF$84*'Single country financials'!$D$8*(1+$T$81)^(AU1-1)</f>
        <v>19669.085999999999</v>
      </c>
      <c r="AV63" s="6">
        <f>$AF$84*'Single country financials'!$D$8*(1+$T$81)^(AV1-1)</f>
        <v>19669.085999999999</v>
      </c>
      <c r="AW63" s="6">
        <f>$AF$84*'Single country financials'!$D$8*(1+$T$81)^(AW1-1)</f>
        <v>19669.085999999999</v>
      </c>
      <c r="AX63" s="6">
        <f>$AR$84*'Single country financials'!$D$8*(1+$T$81)^(AX1-1)</f>
        <v>26225.448</v>
      </c>
      <c r="AY63" s="6">
        <f>$AR$84*'Single country financials'!$D$8*(1+$T$81)^(AY1-1)</f>
        <v>26225.448</v>
      </c>
      <c r="AZ63" s="6">
        <f>$AR$84*'Single country financials'!$D$8*(1+$T$81)^(AZ1-1)</f>
        <v>26225.448</v>
      </c>
      <c r="BA63" s="6">
        <f>$AR$84*'Single country financials'!$D$8*(1+$T$81)^(BA1-1)</f>
        <v>26225.448</v>
      </c>
      <c r="BB63" s="6">
        <f>$AR$84*'Single country financials'!$D$8*(1+$T$81)^(BB1-1)</f>
        <v>26225.448</v>
      </c>
      <c r="BC63" s="6">
        <f>$AR$84*'Single country financials'!$D$8*(1+$T$81)^(BC1-1)</f>
        <v>26225.448</v>
      </c>
      <c r="BD63" s="6">
        <f>$AR$84*'Single country financials'!$D$8*(1+$T$81)^(BD1-1)</f>
        <v>27012.211439999999</v>
      </c>
      <c r="BE63" s="6">
        <f>$AR$84*'Single country financials'!$D$8*(1+$T$81)^(BE1-1)</f>
        <v>27012.211439999999</v>
      </c>
      <c r="BF63" s="6">
        <f>$AR$84*'Single country financials'!$D$8*(1+$T$81)^(BF1-1)</f>
        <v>27012.211439999999</v>
      </c>
      <c r="BG63" s="6">
        <f>$AR$84*'Single country financials'!$D$8*(1+$T$81)^(BG1-1)</f>
        <v>27012.211439999999</v>
      </c>
      <c r="BH63" s="6">
        <f>$AR$84*'Single country financials'!$D$8*(1+$T$81)^(BH1-1)</f>
        <v>27012.211439999999</v>
      </c>
      <c r="BI63" s="6">
        <f>$AR$84*'Single country financials'!$D$8*(1+$T$81)^(BI1-1)</f>
        <v>27012.211439999999</v>
      </c>
      <c r="BJ63" s="6">
        <f>$BD$84*'Single country financials'!$D$8*(1+$T$81)^(BJ1-1)</f>
        <v>40518.317159999999</v>
      </c>
      <c r="BK63" s="6">
        <f>$BD$84*'Single country financials'!$D$8*(1+$T$81)^(BK1-1)</f>
        <v>40518.317159999999</v>
      </c>
      <c r="BL63" s="6">
        <f>$BD$84*'Single country financials'!$D$8*(1+$T$81)^(BL1-1)</f>
        <v>40518.317159999999</v>
      </c>
      <c r="BM63" s="6">
        <f>$BD$84*'Single country financials'!$D$8*(1+$T$81)^(BM1-1)</f>
        <v>40518.317159999999</v>
      </c>
      <c r="BN63" s="6">
        <f>$BD$84*'Single country financials'!$D$8*(1+$T$81)^(BN1-1)</f>
        <v>40518.317159999999</v>
      </c>
      <c r="BO63" s="6">
        <f>$BD$84*'Single country financials'!$D$8*(1+$T$81)^(BO1-1)</f>
        <v>40518.317159999999</v>
      </c>
    </row>
    <row r="64" spans="1:67" ht="12.75" x14ac:dyDescent="0.2">
      <c r="A64" s="6"/>
      <c r="B64" s="6" t="str">
        <f>Budget!B63</f>
        <v>IT support costs (consulting)</v>
      </c>
      <c r="C64" s="6">
        <f>SUM('Year 0'!C64:M64)</f>
        <v>0</v>
      </c>
      <c r="D64" s="6">
        <f>'Year 0'!N64</f>
        <v>0</v>
      </c>
      <c r="E64" s="6">
        <f>'Year 0'!O64</f>
        <v>0</v>
      </c>
      <c r="F64" s="6">
        <f>'Year 0'!P64</f>
        <v>0</v>
      </c>
      <c r="G64" s="6">
        <f>'Year 0'!Q64</f>
        <v>0</v>
      </c>
      <c r="H64" s="6">
        <f>$H$84*'Single country financials'!$D$9</f>
        <v>10000</v>
      </c>
      <c r="I64" s="6">
        <f>$H$84*'Single country financials'!$D$9</f>
        <v>10000</v>
      </c>
      <c r="J64" s="6">
        <f>$H$84*'Single country financials'!$D$9</f>
        <v>10000</v>
      </c>
      <c r="K64" s="6">
        <f>$H$84*'Single country financials'!$D$9</f>
        <v>10000</v>
      </c>
      <c r="L64" s="6">
        <f>$H$84*'Single country financials'!$D$9</f>
        <v>10000</v>
      </c>
      <c r="M64" s="6">
        <f>$H$84*'Single country financials'!$D$9</f>
        <v>10000</v>
      </c>
      <c r="N64" s="6">
        <f>$H$84*'Single country financials'!$D$9</f>
        <v>10000</v>
      </c>
      <c r="O64" s="6">
        <f>$H$84*'Single country financials'!$D$9</f>
        <v>10000</v>
      </c>
      <c r="P64" s="6">
        <f>$H$84*'Single country financials'!$D$9</f>
        <v>10000</v>
      </c>
      <c r="Q64" s="6">
        <f>$H$84*'Single country financials'!$D$9</f>
        <v>10000</v>
      </c>
      <c r="R64" s="6">
        <f>$H$84*'Single country financials'!$D$9</f>
        <v>10000</v>
      </c>
      <c r="S64" s="6">
        <f>$H$84*'Single country financials'!$D$9</f>
        <v>10000</v>
      </c>
      <c r="T64" s="6">
        <f>$T$84*'Single country financials'!$D$9*(1+$T$81)^(T1-1)</f>
        <v>20600</v>
      </c>
      <c r="U64" s="6">
        <f t="shared" ref="U64:AE64" si="122">T64</f>
        <v>20600</v>
      </c>
      <c r="V64" s="6">
        <f t="shared" si="122"/>
        <v>20600</v>
      </c>
      <c r="W64" s="6">
        <f t="shared" si="122"/>
        <v>20600</v>
      </c>
      <c r="X64" s="6">
        <f t="shared" si="122"/>
        <v>20600</v>
      </c>
      <c r="Y64" s="6">
        <f t="shared" si="122"/>
        <v>20600</v>
      </c>
      <c r="Z64" s="6">
        <f t="shared" si="122"/>
        <v>20600</v>
      </c>
      <c r="AA64" s="6">
        <f t="shared" si="122"/>
        <v>20600</v>
      </c>
      <c r="AB64" s="6">
        <f t="shared" si="122"/>
        <v>20600</v>
      </c>
      <c r="AC64" s="6">
        <f t="shared" si="122"/>
        <v>20600</v>
      </c>
      <c r="AD64" s="6">
        <f t="shared" si="122"/>
        <v>20600</v>
      </c>
      <c r="AE64" s="6">
        <f t="shared" si="122"/>
        <v>20600</v>
      </c>
      <c r="AF64" s="6">
        <f>$AF$84*'Single country financials'!$D$9*(1+$T$81)^(AF1-1)</f>
        <v>31827</v>
      </c>
      <c r="AG64" s="6">
        <f t="shared" ref="AG64:AQ64" si="123">AF64</f>
        <v>31827</v>
      </c>
      <c r="AH64" s="6">
        <f t="shared" si="123"/>
        <v>31827</v>
      </c>
      <c r="AI64" s="6">
        <f t="shared" si="123"/>
        <v>31827</v>
      </c>
      <c r="AJ64" s="6">
        <f t="shared" si="123"/>
        <v>31827</v>
      </c>
      <c r="AK64" s="6">
        <f t="shared" si="123"/>
        <v>31827</v>
      </c>
      <c r="AL64" s="6">
        <f t="shared" si="123"/>
        <v>31827</v>
      </c>
      <c r="AM64" s="6">
        <f t="shared" si="123"/>
        <v>31827</v>
      </c>
      <c r="AN64" s="6">
        <f t="shared" si="123"/>
        <v>31827</v>
      </c>
      <c r="AO64" s="6">
        <f t="shared" si="123"/>
        <v>31827</v>
      </c>
      <c r="AP64" s="6">
        <f t="shared" si="123"/>
        <v>31827</v>
      </c>
      <c r="AQ64" s="6">
        <f t="shared" si="123"/>
        <v>31827</v>
      </c>
      <c r="AR64" s="6">
        <f>$AR$84*'Single country financials'!$D$9*(1+$T$81)^(AR1-1)</f>
        <v>43709.08</v>
      </c>
      <c r="AS64" s="6">
        <f t="shared" ref="AS64:BC64" si="124">AR64</f>
        <v>43709.08</v>
      </c>
      <c r="AT64" s="6">
        <f t="shared" si="124"/>
        <v>43709.08</v>
      </c>
      <c r="AU64" s="6">
        <f t="shared" si="124"/>
        <v>43709.08</v>
      </c>
      <c r="AV64" s="6">
        <f t="shared" si="124"/>
        <v>43709.08</v>
      </c>
      <c r="AW64" s="6">
        <f t="shared" si="124"/>
        <v>43709.08</v>
      </c>
      <c r="AX64" s="6">
        <f t="shared" si="124"/>
        <v>43709.08</v>
      </c>
      <c r="AY64" s="6">
        <f t="shared" si="124"/>
        <v>43709.08</v>
      </c>
      <c r="AZ64" s="6">
        <f t="shared" si="124"/>
        <v>43709.08</v>
      </c>
      <c r="BA64" s="6">
        <f t="shared" si="124"/>
        <v>43709.08</v>
      </c>
      <c r="BB64" s="6">
        <f t="shared" si="124"/>
        <v>43709.08</v>
      </c>
      <c r="BC64" s="6">
        <f t="shared" si="124"/>
        <v>43709.08</v>
      </c>
      <c r="BD64" s="6">
        <f>$BD$84*'Single country financials'!$D$9*(1+$T$81)^(BD1-1)</f>
        <v>67530.528599999991</v>
      </c>
      <c r="BE64" s="6">
        <f t="shared" ref="BE64:BO64" si="125">BD64</f>
        <v>67530.528599999991</v>
      </c>
      <c r="BF64" s="6">
        <f t="shared" si="125"/>
        <v>67530.528599999991</v>
      </c>
      <c r="BG64" s="6">
        <f t="shared" si="125"/>
        <v>67530.528599999991</v>
      </c>
      <c r="BH64" s="6">
        <f t="shared" si="125"/>
        <v>67530.528599999991</v>
      </c>
      <c r="BI64" s="6">
        <f t="shared" si="125"/>
        <v>67530.528599999991</v>
      </c>
      <c r="BJ64" s="6">
        <f t="shared" si="125"/>
        <v>67530.528599999991</v>
      </c>
      <c r="BK64" s="6">
        <f t="shared" si="125"/>
        <v>67530.528599999991</v>
      </c>
      <c r="BL64" s="6">
        <f t="shared" si="125"/>
        <v>67530.528599999991</v>
      </c>
      <c r="BM64" s="6">
        <f t="shared" si="125"/>
        <v>67530.528599999991</v>
      </c>
      <c r="BN64" s="6">
        <f t="shared" si="125"/>
        <v>67530.528599999991</v>
      </c>
      <c r="BO64" s="6">
        <f t="shared" si="125"/>
        <v>67530.528599999991</v>
      </c>
    </row>
    <row r="65" spans="1:67" ht="12.75" x14ac:dyDescent="0.2">
      <c r="A65" s="6"/>
      <c r="B65" s="6" t="str">
        <f>Budget!B64</f>
        <v>IT development costs (general)</v>
      </c>
      <c r="C65" s="13">
        <f>SUM('Year 0'!C65:M65)</f>
        <v>19020</v>
      </c>
      <c r="D65" s="13">
        <f>'Year 0'!N65</f>
        <v>0</v>
      </c>
      <c r="E65" s="13">
        <f>'Year 0'!O65</f>
        <v>0</v>
      </c>
      <c r="F65" s="13">
        <f>'Year 0'!P65</f>
        <v>0</v>
      </c>
      <c r="G65" s="13">
        <f>'Year 0'!Q65</f>
        <v>0</v>
      </c>
      <c r="H65" s="13">
        <v>5000</v>
      </c>
      <c r="I65" s="13">
        <v>5000</v>
      </c>
      <c r="J65" s="13">
        <v>5000</v>
      </c>
      <c r="K65" s="13">
        <v>5000</v>
      </c>
      <c r="L65" s="13">
        <v>5000</v>
      </c>
      <c r="M65" s="13">
        <v>5000</v>
      </c>
      <c r="N65" s="13">
        <v>5000</v>
      </c>
      <c r="O65" s="13">
        <v>5000</v>
      </c>
      <c r="P65" s="13">
        <v>5000</v>
      </c>
      <c r="Q65" s="13">
        <v>5000</v>
      </c>
      <c r="R65" s="13">
        <v>5000</v>
      </c>
      <c r="S65" s="13">
        <v>5000</v>
      </c>
      <c r="T65" s="6">
        <f>S65*(1+$T$81)</f>
        <v>5150</v>
      </c>
      <c r="U65" s="6">
        <f t="shared" ref="U65:AE65" si="126">T65</f>
        <v>5150</v>
      </c>
      <c r="V65" s="6">
        <f t="shared" si="126"/>
        <v>5150</v>
      </c>
      <c r="W65" s="6">
        <f t="shared" si="126"/>
        <v>5150</v>
      </c>
      <c r="X65" s="6">
        <f t="shared" si="126"/>
        <v>5150</v>
      </c>
      <c r="Y65" s="6">
        <f t="shared" si="126"/>
        <v>5150</v>
      </c>
      <c r="Z65" s="6">
        <f t="shared" si="126"/>
        <v>5150</v>
      </c>
      <c r="AA65" s="6">
        <f t="shared" si="126"/>
        <v>5150</v>
      </c>
      <c r="AB65" s="6">
        <f t="shared" si="126"/>
        <v>5150</v>
      </c>
      <c r="AC65" s="6">
        <f t="shared" si="126"/>
        <v>5150</v>
      </c>
      <c r="AD65" s="6">
        <f t="shared" si="126"/>
        <v>5150</v>
      </c>
      <c r="AE65" s="6">
        <f t="shared" si="126"/>
        <v>5150</v>
      </c>
      <c r="AF65" s="6">
        <f>AE65*(1+$T$81)</f>
        <v>5304.5</v>
      </c>
      <c r="AG65" s="6">
        <f t="shared" ref="AG65:AQ65" si="127">AF65</f>
        <v>5304.5</v>
      </c>
      <c r="AH65" s="6">
        <f t="shared" si="127"/>
        <v>5304.5</v>
      </c>
      <c r="AI65" s="6">
        <f t="shared" si="127"/>
        <v>5304.5</v>
      </c>
      <c r="AJ65" s="6">
        <f t="shared" si="127"/>
        <v>5304.5</v>
      </c>
      <c r="AK65" s="6">
        <f t="shared" si="127"/>
        <v>5304.5</v>
      </c>
      <c r="AL65" s="6">
        <f t="shared" si="127"/>
        <v>5304.5</v>
      </c>
      <c r="AM65" s="6">
        <f t="shared" si="127"/>
        <v>5304.5</v>
      </c>
      <c r="AN65" s="6">
        <f t="shared" si="127"/>
        <v>5304.5</v>
      </c>
      <c r="AO65" s="6">
        <f t="shared" si="127"/>
        <v>5304.5</v>
      </c>
      <c r="AP65" s="6">
        <f t="shared" si="127"/>
        <v>5304.5</v>
      </c>
      <c r="AQ65" s="6">
        <f t="shared" si="127"/>
        <v>5304.5</v>
      </c>
      <c r="AR65" s="6">
        <f>AQ65*(1+$T$81)</f>
        <v>5463.6350000000002</v>
      </c>
      <c r="AS65" s="6">
        <f t="shared" ref="AS65:BC65" si="128">AR65</f>
        <v>5463.6350000000002</v>
      </c>
      <c r="AT65" s="6">
        <f t="shared" si="128"/>
        <v>5463.6350000000002</v>
      </c>
      <c r="AU65" s="6">
        <f t="shared" si="128"/>
        <v>5463.6350000000002</v>
      </c>
      <c r="AV65" s="6">
        <f t="shared" si="128"/>
        <v>5463.6350000000002</v>
      </c>
      <c r="AW65" s="6">
        <f t="shared" si="128"/>
        <v>5463.6350000000002</v>
      </c>
      <c r="AX65" s="6">
        <f t="shared" si="128"/>
        <v>5463.6350000000002</v>
      </c>
      <c r="AY65" s="6">
        <f t="shared" si="128"/>
        <v>5463.6350000000002</v>
      </c>
      <c r="AZ65" s="6">
        <f t="shared" si="128"/>
        <v>5463.6350000000002</v>
      </c>
      <c r="BA65" s="6">
        <f t="shared" si="128"/>
        <v>5463.6350000000002</v>
      </c>
      <c r="BB65" s="6">
        <f t="shared" si="128"/>
        <v>5463.6350000000002</v>
      </c>
      <c r="BC65" s="6">
        <f t="shared" si="128"/>
        <v>5463.6350000000002</v>
      </c>
      <c r="BD65" s="6">
        <f>BC65*(1+$T$81)</f>
        <v>5627.5440500000004</v>
      </c>
      <c r="BE65" s="6">
        <f t="shared" ref="BE65:BO65" si="129">BD65</f>
        <v>5627.5440500000004</v>
      </c>
      <c r="BF65" s="6">
        <f t="shared" si="129"/>
        <v>5627.5440500000004</v>
      </c>
      <c r="BG65" s="6">
        <f t="shared" si="129"/>
        <v>5627.5440500000004</v>
      </c>
      <c r="BH65" s="6">
        <f t="shared" si="129"/>
        <v>5627.5440500000004</v>
      </c>
      <c r="BI65" s="6">
        <f t="shared" si="129"/>
        <v>5627.5440500000004</v>
      </c>
      <c r="BJ65" s="6">
        <f t="shared" si="129"/>
        <v>5627.5440500000004</v>
      </c>
      <c r="BK65" s="6">
        <f t="shared" si="129"/>
        <v>5627.5440500000004</v>
      </c>
      <c r="BL65" s="6">
        <f t="shared" si="129"/>
        <v>5627.5440500000004</v>
      </c>
      <c r="BM65" s="6">
        <f t="shared" si="129"/>
        <v>5627.5440500000004</v>
      </c>
      <c r="BN65" s="6">
        <f t="shared" si="129"/>
        <v>5627.5440500000004</v>
      </c>
      <c r="BO65" s="6">
        <f t="shared" si="129"/>
        <v>5627.5440500000004</v>
      </c>
    </row>
    <row r="66" spans="1:67" ht="12.75" x14ac:dyDescent="0.2">
      <c r="A66" s="6"/>
      <c r="B66" s="6" t="str">
        <f>Budget!B65</f>
        <v>IT development costs (country specific)</v>
      </c>
      <c r="C66" s="6">
        <f>SUM('Year 0'!C66:M66)</f>
        <v>0</v>
      </c>
      <c r="D66" s="6">
        <f>'Year 0'!N66</f>
        <v>0</v>
      </c>
      <c r="E66" s="6">
        <f>'Year 0'!O66</f>
        <v>0</v>
      </c>
      <c r="F66" s="6">
        <f>'Year 0'!P66</f>
        <v>0</v>
      </c>
      <c r="G66" s="6">
        <f>'Year 0'!Q66</f>
        <v>0</v>
      </c>
      <c r="H66" s="13">
        <f>$H$84*'Single country financials'!$D$10</f>
        <v>4000</v>
      </c>
      <c r="I66" s="13">
        <f>$H$84*'Single country financials'!$D$10</f>
        <v>4000</v>
      </c>
      <c r="J66" s="13">
        <f>$H$84*'Single country financials'!$D$10</f>
        <v>4000</v>
      </c>
      <c r="K66" s="13">
        <f>$H$84*'Single country financials'!$D$10</f>
        <v>4000</v>
      </c>
      <c r="L66" s="13">
        <f>$H$84*'Single country financials'!$D$10</f>
        <v>4000</v>
      </c>
      <c r="M66" s="13">
        <f>$H$84*'Single country financials'!$D$10</f>
        <v>4000</v>
      </c>
      <c r="N66" s="13">
        <f>$H$84*'Single country financials'!$D$10</f>
        <v>4000</v>
      </c>
      <c r="O66" s="13">
        <f>$H$84*'Single country financials'!$D$10</f>
        <v>4000</v>
      </c>
      <c r="P66" s="13">
        <f>$H$84*'Single country financials'!$D$10</f>
        <v>4000</v>
      </c>
      <c r="Q66" s="13">
        <f>$H$84*'Single country financials'!$D$10</f>
        <v>4000</v>
      </c>
      <c r="R66" s="13">
        <f>$H$84*'Single country financials'!$D$10</f>
        <v>4000</v>
      </c>
      <c r="S66" s="13">
        <f>$H$84*'Single country financials'!$D$10</f>
        <v>4000</v>
      </c>
      <c r="T66" s="13">
        <f>$T$83*'Single country financials'!$D$10*(1+$T$81)^(Z1-1)</f>
        <v>4120</v>
      </c>
      <c r="U66" s="13">
        <f>$T$83*'Single country financials'!$D$10*(1+$T$81)^(AA1-1)</f>
        <v>4120</v>
      </c>
      <c r="V66" s="13">
        <f>$T$83*'Single country financials'!$D$10*(1+$T$81)^(AB1-1)</f>
        <v>4120</v>
      </c>
      <c r="W66" s="13">
        <f>$T$83*'Single country financials'!$D$10*(1+$T$81)^(AC1-1)</f>
        <v>4120</v>
      </c>
      <c r="X66" s="13">
        <f>$T$83*'Single country financials'!$D$10*(1+$T$81)^(AD1-1)</f>
        <v>4120</v>
      </c>
      <c r="Y66" s="13">
        <f>$T$83*'Single country financials'!$D$10*(1+$T$81)^(AE1-1)</f>
        <v>4120</v>
      </c>
      <c r="Z66" s="13">
        <f>$T$83*'Single country financials'!$D$10*(1+$T$81)^(AF1-1)</f>
        <v>4243.5999999999995</v>
      </c>
      <c r="AA66" s="13">
        <f>$T$83*'Single country financials'!$D$10*(1+$T$81)^(AG1-1)</f>
        <v>4243.5999999999995</v>
      </c>
      <c r="AB66" s="13">
        <f>$T$83*'Single country financials'!$D$10*(1+$T$81)^(AH1-1)</f>
        <v>4243.5999999999995</v>
      </c>
      <c r="AC66" s="13">
        <f>$T$83*'Single country financials'!$D$10*(1+$T$81)^(AI1-1)</f>
        <v>4243.5999999999995</v>
      </c>
      <c r="AD66" s="13">
        <f>$T$83*'Single country financials'!$D$10*(1+$T$81)^(AJ1-1)</f>
        <v>4243.5999999999995</v>
      </c>
      <c r="AE66" s="13">
        <f>$T$83*'Single country financials'!$D$10*(1+$T$81)^(AK1-1)</f>
        <v>4243.5999999999995</v>
      </c>
      <c r="AF66" s="13">
        <f>$AF$83*'Single country financials'!$D$10*(1+$T$81)^(AF1-1)</f>
        <v>4243.5999999999995</v>
      </c>
      <c r="AG66" s="13">
        <f>$AF$83*'Single country financials'!$D$10*(1+$T$81)^(AG1-1)</f>
        <v>4243.5999999999995</v>
      </c>
      <c r="AH66" s="13">
        <f>$AF$83*'Single country financials'!$D$10*(1+$T$81)^(AH1-1)</f>
        <v>4243.5999999999995</v>
      </c>
      <c r="AI66" s="13">
        <f>$AF$83*'Single country financials'!$D$10*(1+$T$81)^(AI1-1)</f>
        <v>4243.5999999999995</v>
      </c>
      <c r="AJ66" s="13">
        <f>$AF$83*'Single country financials'!$D$10*(1+$T$81)^(AJ1-1)</f>
        <v>4243.5999999999995</v>
      </c>
      <c r="AK66" s="13">
        <f>$AF$83*'Single country financials'!$D$10*(1+$T$81)^(AK1-1)</f>
        <v>4243.5999999999995</v>
      </c>
      <c r="AL66" s="13">
        <f>$AF$83*'Single country financials'!$D$10*(1+$T$81)^(AL1-1)</f>
        <v>4243.5999999999995</v>
      </c>
      <c r="AM66" s="13">
        <f>$AF$83*'Single country financials'!$D$10*(1+$T$81)^(AM1-1)</f>
        <v>4243.5999999999995</v>
      </c>
      <c r="AN66" s="13">
        <f>$AF$83*'Single country financials'!$D$10*(1+$T$81)^(AN1-1)</f>
        <v>4243.5999999999995</v>
      </c>
      <c r="AO66" s="13">
        <f>$AF$83*'Single country financials'!$D$10*(1+$T$81)^(AO1-1)</f>
        <v>4243.5999999999995</v>
      </c>
      <c r="AP66" s="13">
        <f>$AF$83*'Single country financials'!$D$10*(1+$T$81)^(AP1-1)</f>
        <v>4243.5999999999995</v>
      </c>
      <c r="AQ66" s="13">
        <f>$AF$83*'Single country financials'!$D$10*(1+$T$81)^(AQ1-1)</f>
        <v>4243.5999999999995</v>
      </c>
      <c r="AR66" s="13">
        <f>$AR$83*'Single country financials'!$D$10*(1+$T$81)^(AR1-1)</f>
        <v>4370.9080000000004</v>
      </c>
      <c r="AS66" s="13">
        <f>$AR$83*'Single country financials'!$D$10*(1+$T$81)^(AS1-1)</f>
        <v>4370.9080000000004</v>
      </c>
      <c r="AT66" s="13">
        <f>$AR$83*'Single country financials'!$D$10*(1+$T$81)^(AT1-1)</f>
        <v>4370.9080000000004</v>
      </c>
      <c r="AU66" s="13">
        <f>$AR$83*'Single country financials'!$D$10*(1+$T$81)^(AU1-1)</f>
        <v>4370.9080000000004</v>
      </c>
      <c r="AV66" s="13">
        <f>$AR$83*'Single country financials'!$D$10*(1+$T$81)^(AV1-1)</f>
        <v>4370.9080000000004</v>
      </c>
      <c r="AW66" s="13">
        <f>$AR$83*'Single country financials'!$D$10*(1+$T$81)^(AW1-1)</f>
        <v>4370.9080000000004</v>
      </c>
      <c r="AX66" s="13">
        <f>$AR$83*'Single country financials'!$D$10*(1+$T$81)^(AX1-1)</f>
        <v>4370.9080000000004</v>
      </c>
      <c r="AY66" s="13">
        <f>$AR$83*'Single country financials'!$D$10*(1+$T$81)^(AY1-1)</f>
        <v>4370.9080000000004</v>
      </c>
      <c r="AZ66" s="13">
        <f>$AR$83*'Single country financials'!$D$10*(1+$T$81)^(AZ1-1)</f>
        <v>4370.9080000000004</v>
      </c>
      <c r="BA66" s="13">
        <f>$AR$83*'Single country financials'!$D$10*(1+$T$81)^(BA1-1)</f>
        <v>4370.9080000000004</v>
      </c>
      <c r="BB66" s="13">
        <f>$AR$83*'Single country financials'!$D$10*(1+$T$81)^(BB1-1)</f>
        <v>4370.9080000000004</v>
      </c>
      <c r="BC66" s="13">
        <f>$AR$83*'Single country financials'!$D$10*(1+$T$81)^(BC1-1)</f>
        <v>4370.9080000000004</v>
      </c>
      <c r="BD66" s="13">
        <f>$BD$83*'Single country financials'!$D$10*(1+$T$81)^(BD1-1)</f>
        <v>9004.0704799999985</v>
      </c>
      <c r="BE66" s="13">
        <f>$BD$83*'Single country financials'!$D$10*(1+$T$81)^(BE1-1)</f>
        <v>9004.0704799999985</v>
      </c>
      <c r="BF66" s="13">
        <f>$BD$83*'Single country financials'!$D$10*(1+$T$81)^(BF1-1)</f>
        <v>9004.0704799999985</v>
      </c>
      <c r="BG66" s="13">
        <f>$BD$83*'Single country financials'!$D$10*(1+$T$81)^(BG1-1)</f>
        <v>9004.0704799999985</v>
      </c>
      <c r="BH66" s="13">
        <f>$BD$83*'Single country financials'!$D$10*(1+$T$81)^(BH1-1)</f>
        <v>9004.0704799999985</v>
      </c>
      <c r="BI66" s="13">
        <f>$BD$83*'Single country financials'!$D$10*(1+$T$81)^(BI1-1)</f>
        <v>9004.0704799999985</v>
      </c>
      <c r="BJ66" s="13">
        <f>$BD$83*'Single country financials'!$D$10*(1+$T$81)^(BJ1-1)</f>
        <v>9004.0704799999985</v>
      </c>
      <c r="BK66" s="13">
        <f>$BD$83*'Single country financials'!$D$10*(1+$T$81)^(BK1-1)</f>
        <v>9004.0704799999985</v>
      </c>
      <c r="BL66" s="13">
        <f>$BD$83*'Single country financials'!$D$10*(1+$T$81)^(BL1-1)</f>
        <v>9004.0704799999985</v>
      </c>
      <c r="BM66" s="13">
        <f>$BD$83*'Single country financials'!$D$10*(1+$T$81)^(BM1-1)</f>
        <v>9004.0704799999985</v>
      </c>
      <c r="BN66" s="13">
        <f>$BD$83*'Single country financials'!$D$10*(1+$T$81)^(BN1-1)</f>
        <v>9004.0704799999985</v>
      </c>
      <c r="BO66" s="13">
        <f>$BD$83*'Single country financials'!$D$10*(1+$T$81)^(BO1-1)</f>
        <v>9004.0704799999985</v>
      </c>
    </row>
    <row r="67" spans="1:67" ht="12.75" x14ac:dyDescent="0.2">
      <c r="A67" s="10" t="str">
        <f>Budget!A66</f>
        <v>Total IT cost</v>
      </c>
      <c r="B67" s="10" t="str">
        <f>Budget!B66</f>
        <v>Subtotal IT costs</v>
      </c>
      <c r="C67" s="10">
        <f>SUM(C61:C66)</f>
        <v>23062</v>
      </c>
      <c r="D67" s="10"/>
      <c r="E67" s="10"/>
      <c r="F67" s="10"/>
      <c r="G67" s="10"/>
      <c r="H67" s="10">
        <f t="shared" ref="H67:AM67" si="130">SUM(H61:H66)</f>
        <v>26862.308360823627</v>
      </c>
      <c r="I67" s="10">
        <f t="shared" si="130"/>
        <v>26862.308360823627</v>
      </c>
      <c r="J67" s="10">
        <f t="shared" si="130"/>
        <v>26862.308360823627</v>
      </c>
      <c r="K67" s="10">
        <f t="shared" si="130"/>
        <v>26862.308360823627</v>
      </c>
      <c r="L67" s="10">
        <f t="shared" si="130"/>
        <v>26862.308360823627</v>
      </c>
      <c r="M67" s="10">
        <f t="shared" si="130"/>
        <v>76862.308360823634</v>
      </c>
      <c r="N67" s="10">
        <f t="shared" si="130"/>
        <v>26862.308360823627</v>
      </c>
      <c r="O67" s="10">
        <f t="shared" si="130"/>
        <v>26862.308360823627</v>
      </c>
      <c r="P67" s="10">
        <f t="shared" si="130"/>
        <v>26862.308360823627</v>
      </c>
      <c r="Q67" s="10">
        <f t="shared" si="130"/>
        <v>26862.308360823627</v>
      </c>
      <c r="R67" s="10">
        <f t="shared" si="130"/>
        <v>26862.308360823627</v>
      </c>
      <c r="S67" s="10">
        <f t="shared" si="130"/>
        <v>26862.308360823627</v>
      </c>
      <c r="T67" s="10">
        <f t="shared" si="130"/>
        <v>37914.999495472774</v>
      </c>
      <c r="U67" s="10">
        <f t="shared" si="130"/>
        <v>37914.999495472774</v>
      </c>
      <c r="V67" s="10">
        <f t="shared" si="130"/>
        <v>37914.999495472774</v>
      </c>
      <c r="W67" s="10">
        <f t="shared" si="130"/>
        <v>37914.999495472774</v>
      </c>
      <c r="X67" s="10">
        <f t="shared" si="130"/>
        <v>37914.999495472774</v>
      </c>
      <c r="Y67" s="10">
        <f t="shared" si="130"/>
        <v>37914.999495472774</v>
      </c>
      <c r="Z67" s="10">
        <f t="shared" si="130"/>
        <v>147218.59949547276</v>
      </c>
      <c r="AA67" s="10">
        <f t="shared" si="130"/>
        <v>44218.599495472772</v>
      </c>
      <c r="AB67" s="10">
        <f t="shared" si="130"/>
        <v>44218.599495472772</v>
      </c>
      <c r="AC67" s="10">
        <f t="shared" si="130"/>
        <v>44218.599495472772</v>
      </c>
      <c r="AD67" s="10">
        <f t="shared" si="130"/>
        <v>44218.599495472772</v>
      </c>
      <c r="AE67" s="10">
        <f t="shared" si="130"/>
        <v>44218.599495472772</v>
      </c>
      <c r="AF67" s="10">
        <f t="shared" si="130"/>
        <v>56736.020558326985</v>
      </c>
      <c r="AG67" s="10">
        <f t="shared" si="130"/>
        <v>56736.020558326985</v>
      </c>
      <c r="AH67" s="10">
        <f t="shared" si="130"/>
        <v>56736.020558326985</v>
      </c>
      <c r="AI67" s="10">
        <f t="shared" si="130"/>
        <v>56736.020558326985</v>
      </c>
      <c r="AJ67" s="10">
        <f t="shared" si="130"/>
        <v>56736.020558326985</v>
      </c>
      <c r="AK67" s="10">
        <f t="shared" si="130"/>
        <v>56736.020558326985</v>
      </c>
      <c r="AL67" s="10">
        <f t="shared" si="130"/>
        <v>169191.42055832699</v>
      </c>
      <c r="AM67" s="10">
        <f t="shared" si="130"/>
        <v>63101.420558326987</v>
      </c>
      <c r="AN67" s="10">
        <f t="shared" ref="AN67:BO67" si="131">SUM(AN61:AN66)</f>
        <v>63101.420558326987</v>
      </c>
      <c r="AO67" s="10">
        <f t="shared" si="131"/>
        <v>63101.420558326987</v>
      </c>
      <c r="AP67" s="10">
        <f t="shared" si="131"/>
        <v>63101.420558326987</v>
      </c>
      <c r="AQ67" s="10">
        <f t="shared" si="131"/>
        <v>63101.420558326987</v>
      </c>
      <c r="AR67" s="10">
        <f t="shared" si="131"/>
        <v>75898.352239301399</v>
      </c>
      <c r="AS67" s="10">
        <f t="shared" si="131"/>
        <v>75898.352239301399</v>
      </c>
      <c r="AT67" s="10">
        <f t="shared" si="131"/>
        <v>75898.352239301399</v>
      </c>
      <c r="AU67" s="10">
        <f t="shared" si="131"/>
        <v>75898.352239301399</v>
      </c>
      <c r="AV67" s="10">
        <f t="shared" si="131"/>
        <v>75898.352239301399</v>
      </c>
      <c r="AW67" s="10">
        <f t="shared" si="131"/>
        <v>75898.352239301399</v>
      </c>
      <c r="AX67" s="10">
        <f t="shared" si="131"/>
        <v>191727.4142393014</v>
      </c>
      <c r="AY67" s="10">
        <f t="shared" si="131"/>
        <v>82454.714239301407</v>
      </c>
      <c r="AZ67" s="10">
        <f t="shared" si="131"/>
        <v>82454.714239301407</v>
      </c>
      <c r="BA67" s="10">
        <f t="shared" si="131"/>
        <v>82454.714239301407</v>
      </c>
      <c r="BB67" s="10">
        <f t="shared" si="131"/>
        <v>82454.714239301407</v>
      </c>
      <c r="BC67" s="10">
        <f t="shared" si="131"/>
        <v>82454.714239301407</v>
      </c>
      <c r="BD67" s="10">
        <f t="shared" si="131"/>
        <v>113543.61452511945</v>
      </c>
      <c r="BE67" s="10">
        <f t="shared" si="131"/>
        <v>113543.61452511945</v>
      </c>
      <c r="BF67" s="10">
        <f t="shared" si="131"/>
        <v>113543.61452511945</v>
      </c>
      <c r="BG67" s="10">
        <f t="shared" si="131"/>
        <v>113543.61452511945</v>
      </c>
      <c r="BH67" s="10">
        <f t="shared" si="131"/>
        <v>113543.61452511945</v>
      </c>
      <c r="BI67" s="10">
        <f t="shared" si="131"/>
        <v>113543.61452511945</v>
      </c>
      <c r="BJ67" s="10">
        <f t="shared" si="131"/>
        <v>352151.4822451194</v>
      </c>
      <c r="BK67" s="10">
        <f t="shared" si="131"/>
        <v>127049.72024511945</v>
      </c>
      <c r="BL67" s="10">
        <f t="shared" si="131"/>
        <v>127049.72024511945</v>
      </c>
      <c r="BM67" s="10">
        <f t="shared" si="131"/>
        <v>127049.72024511945</v>
      </c>
      <c r="BN67" s="10">
        <f t="shared" si="131"/>
        <v>127049.72024511945</v>
      </c>
      <c r="BO67" s="10">
        <f t="shared" si="131"/>
        <v>127049.72024511945</v>
      </c>
    </row>
    <row r="68" spans="1:67" ht="12.7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</row>
    <row r="69" spans="1:67" ht="12.75" x14ac:dyDescent="0.2">
      <c r="A69" s="10" t="str">
        <f>Budget!A68</f>
        <v>Overall Contingency 3)</v>
      </c>
      <c r="B69" s="10" t="str">
        <f>Budget!B68</f>
        <v>Subtotal Contingency (3)</v>
      </c>
      <c r="C69" s="10">
        <f>SUM('Year 0'!C69:M69)</f>
        <v>0</v>
      </c>
      <c r="D69" s="10">
        <f>'Year 0'!N69</f>
        <v>0</v>
      </c>
      <c r="E69" s="10">
        <f>'Year 0'!O69</f>
        <v>0</v>
      </c>
      <c r="F69" s="10">
        <f>'Year 0'!P69</f>
        <v>0</v>
      </c>
      <c r="G69" s="10">
        <f>'Year 0'!Q69</f>
        <v>0</v>
      </c>
      <c r="H69" s="10">
        <f t="shared" ref="H69:AM69" si="132">(H59+H67)*$H$80</f>
        <v>4971.2308360823627</v>
      </c>
      <c r="I69" s="10">
        <f t="shared" si="132"/>
        <v>4471.2308360823627</v>
      </c>
      <c r="J69" s="10">
        <f t="shared" si="132"/>
        <v>4571.2308360823627</v>
      </c>
      <c r="K69" s="10">
        <f t="shared" si="132"/>
        <v>4471.2308360823627</v>
      </c>
      <c r="L69" s="10">
        <f t="shared" si="132"/>
        <v>4971.2308360823627</v>
      </c>
      <c r="M69" s="10">
        <f t="shared" si="132"/>
        <v>9571.2308360823645</v>
      </c>
      <c r="N69" s="10">
        <f t="shared" si="132"/>
        <v>4471.2308360823627</v>
      </c>
      <c r="O69" s="10">
        <f t="shared" si="132"/>
        <v>4471.2308360823627</v>
      </c>
      <c r="P69" s="10">
        <f t="shared" si="132"/>
        <v>5071.2308360823627</v>
      </c>
      <c r="Q69" s="10">
        <f t="shared" si="132"/>
        <v>4471.2308360823627</v>
      </c>
      <c r="R69" s="10">
        <f t="shared" si="132"/>
        <v>4471.2308360823627</v>
      </c>
      <c r="S69" s="10">
        <f t="shared" si="132"/>
        <v>4571.2308360823627</v>
      </c>
      <c r="T69" s="10">
        <f t="shared" si="132"/>
        <v>7994.5499495472777</v>
      </c>
      <c r="U69" s="10">
        <f t="shared" si="132"/>
        <v>7479.5499495472777</v>
      </c>
      <c r="V69" s="10">
        <f t="shared" si="132"/>
        <v>7582.5499495472777</v>
      </c>
      <c r="W69" s="10">
        <f t="shared" si="132"/>
        <v>7479.5499495472777</v>
      </c>
      <c r="X69" s="10">
        <f t="shared" si="132"/>
        <v>7994.5499495472777</v>
      </c>
      <c r="Y69" s="10">
        <f t="shared" si="132"/>
        <v>7582.5499495472777</v>
      </c>
      <c r="Z69" s="10">
        <f t="shared" si="132"/>
        <v>18667.409949547276</v>
      </c>
      <c r="AA69" s="10">
        <f t="shared" si="132"/>
        <v>8367.4099495472765</v>
      </c>
      <c r="AB69" s="10">
        <f t="shared" si="132"/>
        <v>8985.4099495472765</v>
      </c>
      <c r="AC69" s="10">
        <f t="shared" si="132"/>
        <v>8367.4099495472765</v>
      </c>
      <c r="AD69" s="10">
        <f t="shared" si="132"/>
        <v>8367.4099495472765</v>
      </c>
      <c r="AE69" s="10">
        <f t="shared" si="132"/>
        <v>8470.4099495472765</v>
      </c>
      <c r="AF69" s="10">
        <f t="shared" si="132"/>
        <v>11801.956825832698</v>
      </c>
      <c r="AG69" s="10">
        <f t="shared" si="132"/>
        <v>11271.506825832699</v>
      </c>
      <c r="AH69" s="10">
        <f t="shared" si="132"/>
        <v>11377.596825832699</v>
      </c>
      <c r="AI69" s="10">
        <f t="shared" si="132"/>
        <v>11271.506825832699</v>
      </c>
      <c r="AJ69" s="10">
        <f t="shared" si="132"/>
        <v>11801.956825832698</v>
      </c>
      <c r="AK69" s="10">
        <f t="shared" si="132"/>
        <v>11377.596825832699</v>
      </c>
      <c r="AL69" s="10">
        <f t="shared" si="132"/>
        <v>23047.496825832699</v>
      </c>
      <c r="AM69" s="10">
        <f t="shared" si="132"/>
        <v>12438.496825832699</v>
      </c>
      <c r="AN69" s="10">
        <f t="shared" ref="AN69:BO69" si="133">(AN59+AN67)*$H$80</f>
        <v>13075.0368258327</v>
      </c>
      <c r="AO69" s="10">
        <f t="shared" si="133"/>
        <v>12438.496825832699</v>
      </c>
      <c r="AP69" s="10">
        <f t="shared" si="133"/>
        <v>12438.496825832699</v>
      </c>
      <c r="AQ69" s="10">
        <f t="shared" si="133"/>
        <v>12544.586825832699</v>
      </c>
      <c r="AR69" s="10">
        <f t="shared" si="133"/>
        <v>15186.680296895433</v>
      </c>
      <c r="AS69" s="10">
        <f t="shared" si="133"/>
        <v>14640.316796895431</v>
      </c>
      <c r="AT69" s="10">
        <f t="shared" si="133"/>
        <v>14749.589496895431</v>
      </c>
      <c r="AU69" s="10">
        <f t="shared" si="133"/>
        <v>14640.316796895431</v>
      </c>
      <c r="AV69" s="10">
        <f t="shared" si="133"/>
        <v>15186.680296895433</v>
      </c>
      <c r="AW69" s="10">
        <f t="shared" si="133"/>
        <v>14749.589496895431</v>
      </c>
      <c r="AX69" s="10">
        <f t="shared" si="133"/>
        <v>26496.40474689543</v>
      </c>
      <c r="AY69" s="10">
        <f t="shared" si="133"/>
        <v>15569.134746895432</v>
      </c>
      <c r="AZ69" s="10">
        <f t="shared" si="133"/>
        <v>16224.770946895431</v>
      </c>
      <c r="BA69" s="10">
        <f t="shared" si="133"/>
        <v>15569.134746895432</v>
      </c>
      <c r="BB69" s="10">
        <f t="shared" si="133"/>
        <v>15569.134746895432</v>
      </c>
      <c r="BC69" s="10">
        <f t="shared" si="133"/>
        <v>15678.40744689543</v>
      </c>
      <c r="BD69" s="10">
        <f t="shared" si="133"/>
        <v>22613.054173305387</v>
      </c>
      <c r="BE69" s="10">
        <f t="shared" si="133"/>
        <v>22050.299768305384</v>
      </c>
      <c r="BF69" s="10">
        <f t="shared" si="133"/>
        <v>22162.850649305386</v>
      </c>
      <c r="BG69" s="10">
        <f t="shared" si="133"/>
        <v>22050.299768305384</v>
      </c>
      <c r="BH69" s="10">
        <f t="shared" si="133"/>
        <v>22613.054173305387</v>
      </c>
      <c r="BI69" s="10">
        <f t="shared" si="133"/>
        <v>22162.850649305386</v>
      </c>
      <c r="BJ69" s="10">
        <f t="shared" si="133"/>
        <v>46192.463742805383</v>
      </c>
      <c r="BK69" s="10">
        <f t="shared" si="133"/>
        <v>23682.287542805385</v>
      </c>
      <c r="BL69" s="10">
        <f t="shared" si="133"/>
        <v>24357.592828805384</v>
      </c>
      <c r="BM69" s="10">
        <f t="shared" si="133"/>
        <v>23682.287542805385</v>
      </c>
      <c r="BN69" s="10">
        <f t="shared" si="133"/>
        <v>23682.287542805385</v>
      </c>
      <c r="BO69" s="10">
        <f t="shared" si="133"/>
        <v>23794.838423805384</v>
      </c>
    </row>
    <row r="70" spans="1:67" ht="12.7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12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12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12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12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12"/>
    </row>
    <row r="71" spans="1:67" ht="13.5" thickBot="1" x14ac:dyDescent="0.25">
      <c r="A71" s="7" t="str">
        <f>Budget!A70</f>
        <v>Total cost</v>
      </c>
      <c r="B71" s="14"/>
      <c r="C71" s="7">
        <f t="shared" ref="C71:AH71" si="134">C47+C69+C67+C59</f>
        <v>82676</v>
      </c>
      <c r="D71" s="7">
        <f t="shared" si="134"/>
        <v>4000</v>
      </c>
      <c r="E71" s="7">
        <f t="shared" si="134"/>
        <v>4000</v>
      </c>
      <c r="F71" s="7">
        <f t="shared" si="134"/>
        <v>4000</v>
      </c>
      <c r="G71" s="7">
        <f t="shared" si="134"/>
        <v>4000</v>
      </c>
      <c r="H71" s="7">
        <f t="shared" si="134"/>
        <v>80683.539196905986</v>
      </c>
      <c r="I71" s="7">
        <f t="shared" si="134"/>
        <v>75183.539196905986</v>
      </c>
      <c r="J71" s="7">
        <f t="shared" si="134"/>
        <v>76283.539196905986</v>
      </c>
      <c r="K71" s="7">
        <f t="shared" si="134"/>
        <v>75183.539196905986</v>
      </c>
      <c r="L71" s="7">
        <f t="shared" si="134"/>
        <v>80683.539196905986</v>
      </c>
      <c r="M71" s="7">
        <f t="shared" si="134"/>
        <v>131283.539196906</v>
      </c>
      <c r="N71" s="7">
        <f t="shared" si="134"/>
        <v>75183.539196905986</v>
      </c>
      <c r="O71" s="7">
        <f t="shared" si="134"/>
        <v>75183.539196905986</v>
      </c>
      <c r="P71" s="7">
        <f t="shared" si="134"/>
        <v>81783.539196905986</v>
      </c>
      <c r="Q71" s="7">
        <f t="shared" si="134"/>
        <v>75183.539196905986</v>
      </c>
      <c r="R71" s="7">
        <f t="shared" si="134"/>
        <v>75183.539196905986</v>
      </c>
      <c r="S71" s="7">
        <f t="shared" si="134"/>
        <v>76283.539196905986</v>
      </c>
      <c r="T71" s="7">
        <f t="shared" si="134"/>
        <v>142720.04944502003</v>
      </c>
      <c r="U71" s="7">
        <f t="shared" si="134"/>
        <v>137055.04944502003</v>
      </c>
      <c r="V71" s="7">
        <f t="shared" si="134"/>
        <v>138188.04944502003</v>
      </c>
      <c r="W71" s="7">
        <f t="shared" si="134"/>
        <v>137055.04944502003</v>
      </c>
      <c r="X71" s="7">
        <f t="shared" si="134"/>
        <v>142720.04944502003</v>
      </c>
      <c r="Y71" s="7">
        <f t="shared" si="134"/>
        <v>138188.04944502003</v>
      </c>
      <c r="Z71" s="7">
        <f t="shared" si="134"/>
        <v>270121.50944502006</v>
      </c>
      <c r="AA71" s="7">
        <f t="shared" si="134"/>
        <v>156821.50944502006</v>
      </c>
      <c r="AB71" s="7">
        <f t="shared" si="134"/>
        <v>163619.50944502006</v>
      </c>
      <c r="AC71" s="7">
        <f t="shared" si="134"/>
        <v>156821.50944502006</v>
      </c>
      <c r="AD71" s="7">
        <f t="shared" si="134"/>
        <v>156821.50944502006</v>
      </c>
      <c r="AE71" s="7">
        <f t="shared" si="134"/>
        <v>157954.50944502006</v>
      </c>
      <c r="AF71" s="7">
        <f t="shared" si="134"/>
        <v>256544.92508415971</v>
      </c>
      <c r="AG71" s="7">
        <f t="shared" si="134"/>
        <v>250709.9750841597</v>
      </c>
      <c r="AH71" s="7">
        <f t="shared" si="134"/>
        <v>251876.96508415969</v>
      </c>
      <c r="AI71" s="7">
        <f t="shared" ref="AI71:BO71" si="135">AI47+AI69+AI67+AI59</f>
        <v>250709.9750841597</v>
      </c>
      <c r="AJ71" s="7">
        <f t="shared" si="135"/>
        <v>256544.92508415971</v>
      </c>
      <c r="AK71" s="7">
        <f t="shared" si="135"/>
        <v>251876.96508415969</v>
      </c>
      <c r="AL71" s="7">
        <f t="shared" si="135"/>
        <v>442289.11508415965</v>
      </c>
      <c r="AM71" s="7">
        <f t="shared" si="135"/>
        <v>325590.11508415965</v>
      </c>
      <c r="AN71" s="7">
        <f t="shared" si="135"/>
        <v>332592.05508415971</v>
      </c>
      <c r="AO71" s="7">
        <f t="shared" si="135"/>
        <v>325590.11508415965</v>
      </c>
      <c r="AP71" s="7">
        <f t="shared" si="135"/>
        <v>325590.11508415965</v>
      </c>
      <c r="AQ71" s="7">
        <f t="shared" si="135"/>
        <v>326757.1050841597</v>
      </c>
      <c r="AR71" s="7">
        <f t="shared" si="135"/>
        <v>381983.13276584976</v>
      </c>
      <c r="AS71" s="7">
        <f t="shared" si="135"/>
        <v>375973.13426584972</v>
      </c>
      <c r="AT71" s="7">
        <f t="shared" si="135"/>
        <v>377175.13396584976</v>
      </c>
      <c r="AU71" s="7">
        <f t="shared" si="135"/>
        <v>375973.13426584972</v>
      </c>
      <c r="AV71" s="7">
        <f t="shared" si="135"/>
        <v>381983.13276584976</v>
      </c>
      <c r="AW71" s="7">
        <f t="shared" si="135"/>
        <v>377175.13396584976</v>
      </c>
      <c r="AX71" s="7">
        <f t="shared" si="135"/>
        <v>526390.10171584971</v>
      </c>
      <c r="AY71" s="7">
        <f t="shared" si="135"/>
        <v>406190.13171584974</v>
      </c>
      <c r="AZ71" s="7">
        <f t="shared" si="135"/>
        <v>413402.12991584977</v>
      </c>
      <c r="BA71" s="7">
        <f t="shared" si="135"/>
        <v>406190.13171584974</v>
      </c>
      <c r="BB71" s="7">
        <f t="shared" si="135"/>
        <v>406190.13171584974</v>
      </c>
      <c r="BC71" s="7">
        <f t="shared" si="135"/>
        <v>407392.13141584978</v>
      </c>
      <c r="BD71" s="7">
        <f t="shared" si="135"/>
        <v>520721.13489135931</v>
      </c>
      <c r="BE71" s="7">
        <f t="shared" si="135"/>
        <v>514530.83643635933</v>
      </c>
      <c r="BF71" s="7">
        <f t="shared" si="135"/>
        <v>515768.8961273593</v>
      </c>
      <c r="BG71" s="7">
        <f t="shared" si="135"/>
        <v>514530.83643635933</v>
      </c>
      <c r="BH71" s="7">
        <f t="shared" si="135"/>
        <v>520721.13489135931</v>
      </c>
      <c r="BI71" s="7">
        <f t="shared" si="135"/>
        <v>515768.8961273593</v>
      </c>
      <c r="BJ71" s="7">
        <f t="shared" si="135"/>
        <v>810094.64015585918</v>
      </c>
      <c r="BK71" s="7">
        <f t="shared" si="135"/>
        <v>562482.7019558592</v>
      </c>
      <c r="BL71" s="7">
        <f t="shared" si="135"/>
        <v>569911.06010185927</v>
      </c>
      <c r="BM71" s="7">
        <f t="shared" si="135"/>
        <v>562482.7019558592</v>
      </c>
      <c r="BN71" s="7">
        <f t="shared" si="135"/>
        <v>562482.7019558592</v>
      </c>
      <c r="BO71" s="7">
        <f t="shared" si="135"/>
        <v>563720.76164685923</v>
      </c>
    </row>
    <row r="72" spans="1:67" ht="13.5" thickTop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2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12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12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12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12"/>
    </row>
    <row r="73" spans="1:67" ht="12.75" x14ac:dyDescent="0.2">
      <c r="A73" s="6" t="str">
        <f>Budget!A72</f>
        <v>Total accumulated costs</v>
      </c>
      <c r="B73" s="6"/>
      <c r="C73" s="6">
        <f>C71</f>
        <v>82676</v>
      </c>
      <c r="D73" s="6">
        <f t="shared" ref="D73:S73" si="136">D71+C73</f>
        <v>86676</v>
      </c>
      <c r="E73" s="6">
        <f t="shared" si="136"/>
        <v>90676</v>
      </c>
      <c r="F73" s="6">
        <f t="shared" si="136"/>
        <v>94676</v>
      </c>
      <c r="G73" s="6">
        <f t="shared" si="136"/>
        <v>98676</v>
      </c>
      <c r="H73" s="6">
        <f t="shared" si="136"/>
        <v>179359.53919690597</v>
      </c>
      <c r="I73" s="6">
        <f t="shared" si="136"/>
        <v>254543.07839381194</v>
      </c>
      <c r="J73" s="6">
        <f t="shared" si="136"/>
        <v>330826.61759071791</v>
      </c>
      <c r="K73" s="6">
        <f t="shared" si="136"/>
        <v>406010.15678762388</v>
      </c>
      <c r="L73" s="6">
        <f t="shared" si="136"/>
        <v>486693.69598452986</v>
      </c>
      <c r="M73" s="6">
        <f t="shared" si="136"/>
        <v>617977.23518143583</v>
      </c>
      <c r="N73" s="6">
        <f t="shared" si="136"/>
        <v>693160.77437834186</v>
      </c>
      <c r="O73" s="6">
        <f t="shared" si="136"/>
        <v>768344.31357524788</v>
      </c>
      <c r="P73" s="6">
        <f t="shared" si="136"/>
        <v>850127.85277215391</v>
      </c>
      <c r="Q73" s="6">
        <f t="shared" si="136"/>
        <v>925311.39196905994</v>
      </c>
      <c r="R73" s="6">
        <f t="shared" si="136"/>
        <v>1000494.931165966</v>
      </c>
      <c r="S73" s="6">
        <f t="shared" si="136"/>
        <v>1076778.4703628719</v>
      </c>
      <c r="T73" s="6">
        <f>T71</f>
        <v>142720.04944502003</v>
      </c>
      <c r="U73" s="6">
        <f t="shared" ref="U73:AE73" si="137">U71+T73</f>
        <v>279775.09889004007</v>
      </c>
      <c r="V73" s="6">
        <f t="shared" si="137"/>
        <v>417963.1483350601</v>
      </c>
      <c r="W73" s="6">
        <f t="shared" si="137"/>
        <v>555018.19778008014</v>
      </c>
      <c r="X73" s="6">
        <f t="shared" si="137"/>
        <v>697738.24722510017</v>
      </c>
      <c r="Y73" s="6">
        <f t="shared" si="137"/>
        <v>835926.29667012021</v>
      </c>
      <c r="Z73" s="6">
        <f t="shared" si="137"/>
        <v>1106047.8061151402</v>
      </c>
      <c r="AA73" s="6">
        <f t="shared" si="137"/>
        <v>1262869.3155601602</v>
      </c>
      <c r="AB73" s="6">
        <f t="shared" si="137"/>
        <v>1426488.8250051802</v>
      </c>
      <c r="AC73" s="6">
        <f t="shared" si="137"/>
        <v>1583310.3344502002</v>
      </c>
      <c r="AD73" s="6">
        <f t="shared" si="137"/>
        <v>1740131.8438952202</v>
      </c>
      <c r="AE73" s="6">
        <f t="shared" si="137"/>
        <v>1898086.3533402402</v>
      </c>
      <c r="AF73" s="6">
        <f>AF71</f>
        <v>256544.92508415971</v>
      </c>
      <c r="AG73" s="6">
        <f t="shared" ref="AG73:AQ73" si="138">AG71+AF73</f>
        <v>507254.90016831941</v>
      </c>
      <c r="AH73" s="6">
        <f t="shared" si="138"/>
        <v>759131.8652524791</v>
      </c>
      <c r="AI73" s="6">
        <f t="shared" si="138"/>
        <v>1009841.8403366387</v>
      </c>
      <c r="AJ73" s="6">
        <f t="shared" si="138"/>
        <v>1266386.7654207984</v>
      </c>
      <c r="AK73" s="6">
        <f t="shared" si="138"/>
        <v>1518263.7305049582</v>
      </c>
      <c r="AL73" s="6">
        <f t="shared" si="138"/>
        <v>1960552.8455891178</v>
      </c>
      <c r="AM73" s="6">
        <f t="shared" si="138"/>
        <v>2286142.9606732773</v>
      </c>
      <c r="AN73" s="6">
        <f t="shared" si="138"/>
        <v>2618735.0157574369</v>
      </c>
      <c r="AO73" s="6">
        <f t="shared" si="138"/>
        <v>2944325.1308415965</v>
      </c>
      <c r="AP73" s="6">
        <f t="shared" si="138"/>
        <v>3269915.2459257562</v>
      </c>
      <c r="AQ73" s="6">
        <f t="shared" si="138"/>
        <v>3596672.351009916</v>
      </c>
      <c r="AR73" s="6">
        <f>AR71</f>
        <v>381983.13276584976</v>
      </c>
      <c r="AS73" s="6">
        <f t="shared" ref="AS73:BC73" si="139">AS71+AR73</f>
        <v>757956.26703169942</v>
      </c>
      <c r="AT73" s="6">
        <f t="shared" si="139"/>
        <v>1135131.4009975493</v>
      </c>
      <c r="AU73" s="6">
        <f t="shared" si="139"/>
        <v>1511104.5352633991</v>
      </c>
      <c r="AV73" s="6">
        <f t="shared" si="139"/>
        <v>1893087.6680292489</v>
      </c>
      <c r="AW73" s="6">
        <f t="shared" si="139"/>
        <v>2270262.8019950986</v>
      </c>
      <c r="AX73" s="6">
        <f t="shared" si="139"/>
        <v>2796652.9037109483</v>
      </c>
      <c r="AY73" s="6">
        <f t="shared" si="139"/>
        <v>3202843.0354267983</v>
      </c>
      <c r="AZ73" s="6">
        <f t="shared" si="139"/>
        <v>3616245.165342648</v>
      </c>
      <c r="BA73" s="6">
        <f t="shared" si="139"/>
        <v>4022435.2970584976</v>
      </c>
      <c r="BB73" s="6">
        <f t="shared" si="139"/>
        <v>4428625.4287743475</v>
      </c>
      <c r="BC73" s="6">
        <f t="shared" si="139"/>
        <v>4836017.5601901971</v>
      </c>
      <c r="BD73" s="6">
        <f>BD71</f>
        <v>520721.13489135931</v>
      </c>
      <c r="BE73" s="6">
        <f t="shared" ref="BE73:BO73" si="140">BE71+BD73</f>
        <v>1035251.9713277186</v>
      </c>
      <c r="BF73" s="6">
        <f t="shared" si="140"/>
        <v>1551020.8674550778</v>
      </c>
      <c r="BG73" s="6">
        <f t="shared" si="140"/>
        <v>2065551.703891437</v>
      </c>
      <c r="BH73" s="6">
        <f t="shared" si="140"/>
        <v>2586272.8387827962</v>
      </c>
      <c r="BI73" s="6">
        <f t="shared" si="140"/>
        <v>3102041.7349101556</v>
      </c>
      <c r="BJ73" s="6">
        <f t="shared" si="140"/>
        <v>3912136.3750660149</v>
      </c>
      <c r="BK73" s="6">
        <f t="shared" si="140"/>
        <v>4474619.0770218745</v>
      </c>
      <c r="BL73" s="6">
        <f t="shared" si="140"/>
        <v>5044530.1371237338</v>
      </c>
      <c r="BM73" s="6">
        <f t="shared" si="140"/>
        <v>5607012.8390795933</v>
      </c>
      <c r="BN73" s="6">
        <f t="shared" si="140"/>
        <v>6169495.5410354529</v>
      </c>
      <c r="BO73" s="6">
        <f t="shared" si="140"/>
        <v>6733216.3026823122</v>
      </c>
    </row>
    <row r="74" spans="1:67" ht="13.5" thickBo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12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12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12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12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12"/>
    </row>
    <row r="75" spans="1:67" ht="13.5" thickBot="1" x14ac:dyDescent="0.25">
      <c r="A75" s="122" t="s">
        <v>21</v>
      </c>
      <c r="B75" s="123"/>
      <c r="C75" s="123">
        <f t="shared" ref="C75:AH75" si="141">C8-C71</f>
        <v>-82676</v>
      </c>
      <c r="D75" s="123">
        <f t="shared" si="141"/>
        <v>-4000</v>
      </c>
      <c r="E75" s="123">
        <f t="shared" si="141"/>
        <v>71000</v>
      </c>
      <c r="F75" s="123">
        <f t="shared" si="141"/>
        <v>-4000</v>
      </c>
      <c r="G75" s="123">
        <f t="shared" si="141"/>
        <v>-4000</v>
      </c>
      <c r="H75" s="123">
        <f t="shared" si="141"/>
        <v>-45165.107863572652</v>
      </c>
      <c r="I75" s="123">
        <f t="shared" si="141"/>
        <v>-39597.039256905984</v>
      </c>
      <c r="J75" s="123">
        <f t="shared" si="141"/>
        <v>-40653.642309372655</v>
      </c>
      <c r="K75" s="123">
        <f t="shared" si="141"/>
        <v>-39519.441430599989</v>
      </c>
      <c r="L75" s="123">
        <f t="shared" si="141"/>
        <v>-44987.640842261069</v>
      </c>
      <c r="M75" s="123">
        <f t="shared" si="141"/>
        <v>-95555.162957762019</v>
      </c>
      <c r="N75" s="123">
        <f t="shared" si="141"/>
        <v>-31345.513472762737</v>
      </c>
      <c r="O75" s="123">
        <f t="shared" si="141"/>
        <v>-31307.861800081926</v>
      </c>
      <c r="P75" s="123">
        <f t="shared" si="141"/>
        <v>-37866.643947284923</v>
      </c>
      <c r="Q75" s="123">
        <f t="shared" si="141"/>
        <v>3778.6101263164601</v>
      </c>
      <c r="R75" s="123">
        <f t="shared" si="141"/>
        <v>-31171.647185446411</v>
      </c>
      <c r="S75" s="17">
        <f t="shared" si="141"/>
        <v>-32216.946049257051</v>
      </c>
      <c r="T75" s="123">
        <f t="shared" si="141"/>
        <v>-3256.133961544605</v>
      </c>
      <c r="U75" s="123">
        <f t="shared" si="141"/>
        <v>2511.1109962927585</v>
      </c>
      <c r="V75" s="123">
        <f t="shared" si="141"/>
        <v>1490.5785065046803</v>
      </c>
      <c r="W75" s="123">
        <f t="shared" si="141"/>
        <v>2747.2919320718211</v>
      </c>
      <c r="X75" s="123">
        <f t="shared" si="141"/>
        <v>-2781.6236591406923</v>
      </c>
      <c r="Y75" s="123">
        <f t="shared" si="141"/>
        <v>1900.0690360109147</v>
      </c>
      <c r="Z75" s="123">
        <f t="shared" si="141"/>
        <v>-121793.72906576365</v>
      </c>
      <c r="AA75" s="123">
        <f t="shared" si="141"/>
        <v>-8312.6010062853748</v>
      </c>
      <c r="AB75" s="123">
        <f t="shared" si="141"/>
        <v>-14911.360153144284</v>
      </c>
      <c r="AC75" s="123">
        <f t="shared" si="141"/>
        <v>27105.804780028382</v>
      </c>
      <c r="AD75" s="123">
        <f t="shared" si="141"/>
        <v>-7653.1137957531901</v>
      </c>
      <c r="AE75" s="17">
        <f t="shared" si="141"/>
        <v>-8520.9242300896731</v>
      </c>
      <c r="AF75" s="123">
        <f t="shared" si="141"/>
        <v>137379.14246468281</v>
      </c>
      <c r="AG75" s="123">
        <f t="shared" si="141"/>
        <v>68544.598219707434</v>
      </c>
      <c r="AH75" s="123">
        <f t="shared" si="141"/>
        <v>67741.16455015447</v>
      </c>
      <c r="AI75" s="123">
        <f t="shared" ref="AI75:BO75" si="142">AI8-AI71</f>
        <v>144308.06651361182</v>
      </c>
      <c r="AJ75" s="123">
        <f t="shared" si="142"/>
        <v>63913.019673400093</v>
      </c>
      <c r="AK75" s="123">
        <f t="shared" si="142"/>
        <v>69064.873149160936</v>
      </c>
      <c r="AL75" s="123">
        <f t="shared" si="142"/>
        <v>12260.005972495012</v>
      </c>
      <c r="AM75" s="123">
        <f t="shared" si="142"/>
        <v>4544.517078161356</v>
      </c>
      <c r="AN75" s="123">
        <f t="shared" si="142"/>
        <v>-1813.3607056062319</v>
      </c>
      <c r="AO75" s="123">
        <f t="shared" si="142"/>
        <v>165897.04773224937</v>
      </c>
      <c r="AP75" s="123">
        <f t="shared" si="142"/>
        <v>6676.3630138903391</v>
      </c>
      <c r="AQ75" s="17">
        <f t="shared" si="142"/>
        <v>6366.6198236953351</v>
      </c>
      <c r="AR75" s="123">
        <f t="shared" si="142"/>
        <v>486535.70142161666</v>
      </c>
      <c r="AS75" s="123">
        <f t="shared" si="142"/>
        <v>216720.2155203633</v>
      </c>
      <c r="AT75" s="123">
        <f t="shared" si="142"/>
        <v>217085.18297898455</v>
      </c>
      <c r="AU75" s="123">
        <f t="shared" si="142"/>
        <v>497260.84655346803</v>
      </c>
      <c r="AV75" s="123">
        <f t="shared" si="142"/>
        <v>215896.87831539981</v>
      </c>
      <c r="AW75" s="123">
        <f t="shared" si="142"/>
        <v>228526.00194586837</v>
      </c>
      <c r="AX75" s="123">
        <f t="shared" si="142"/>
        <v>440253.77996704017</v>
      </c>
      <c r="AY75" s="123">
        <f t="shared" si="142"/>
        <v>213608.27031532908</v>
      </c>
      <c r="AZ75" s="123">
        <f t="shared" si="142"/>
        <v>209866.24449844693</v>
      </c>
      <c r="BA75" s="123">
        <f t="shared" si="142"/>
        <v>605895.21231987665</v>
      </c>
      <c r="BB75" s="123">
        <f t="shared" si="142"/>
        <v>225093.87890344928</v>
      </c>
      <c r="BC75" s="17">
        <f t="shared" si="142"/>
        <v>228510.41244537919</v>
      </c>
      <c r="BD75" s="123">
        <f t="shared" si="142"/>
        <v>884855.1801639786</v>
      </c>
      <c r="BE75" s="123">
        <f t="shared" si="142"/>
        <v>535150.34100251237</v>
      </c>
      <c r="BF75" s="123">
        <f t="shared" si="142"/>
        <v>538977.62993339961</v>
      </c>
      <c r="BG75" s="123">
        <f t="shared" si="142"/>
        <v>906287.57310847554</v>
      </c>
      <c r="BH75" s="123">
        <f t="shared" si="142"/>
        <v>545726.3464859589</v>
      </c>
      <c r="BI75" s="123">
        <f t="shared" si="142"/>
        <v>557420.56426569098</v>
      </c>
      <c r="BJ75" s="123">
        <f t="shared" si="142"/>
        <v>933085.99715449603</v>
      </c>
      <c r="BK75" s="123">
        <f t="shared" si="142"/>
        <v>534355.72996353137</v>
      </c>
      <c r="BL75" s="123">
        <f t="shared" si="142"/>
        <v>535900.94588747039</v>
      </c>
      <c r="BM75" s="123">
        <f t="shared" si="142"/>
        <v>1242700.2355104033</v>
      </c>
      <c r="BN75" s="123">
        <f t="shared" si="142"/>
        <v>564058.26013502979</v>
      </c>
      <c r="BO75" s="17">
        <f t="shared" si="142"/>
        <v>574764.02753111871</v>
      </c>
    </row>
    <row r="76" spans="1:67" ht="13.5" thickBot="1" x14ac:dyDescent="0.25">
      <c r="A76" s="122" t="s">
        <v>8</v>
      </c>
      <c r="B76" s="123"/>
      <c r="C76" s="123">
        <f t="shared" ref="C76:AH76" si="143">C75+C66</f>
        <v>-82676</v>
      </c>
      <c r="D76" s="123">
        <f t="shared" si="143"/>
        <v>-4000</v>
      </c>
      <c r="E76" s="123">
        <f t="shared" si="143"/>
        <v>71000</v>
      </c>
      <c r="F76" s="123">
        <f t="shared" si="143"/>
        <v>-4000</v>
      </c>
      <c r="G76" s="123">
        <f t="shared" si="143"/>
        <v>-4000</v>
      </c>
      <c r="H76" s="123">
        <f t="shared" si="143"/>
        <v>-41165.107863572652</v>
      </c>
      <c r="I76" s="123">
        <f t="shared" si="143"/>
        <v>-35597.039256905984</v>
      </c>
      <c r="J76" s="123">
        <f t="shared" si="143"/>
        <v>-36653.642309372655</v>
      </c>
      <c r="K76" s="123">
        <f t="shared" si="143"/>
        <v>-35519.441430599989</v>
      </c>
      <c r="L76" s="123">
        <f t="shared" si="143"/>
        <v>-40987.640842261069</v>
      </c>
      <c r="M76" s="123">
        <f t="shared" si="143"/>
        <v>-91555.162957762019</v>
      </c>
      <c r="N76" s="123">
        <f t="shared" si="143"/>
        <v>-27345.513472762737</v>
      </c>
      <c r="O76" s="123">
        <f t="shared" si="143"/>
        <v>-27307.861800081926</v>
      </c>
      <c r="P76" s="123">
        <f t="shared" si="143"/>
        <v>-33866.643947284923</v>
      </c>
      <c r="Q76" s="123">
        <f t="shared" si="143"/>
        <v>7778.6101263164601</v>
      </c>
      <c r="R76" s="123">
        <f t="shared" si="143"/>
        <v>-27171.647185446411</v>
      </c>
      <c r="S76" s="17">
        <f t="shared" si="143"/>
        <v>-28216.946049257051</v>
      </c>
      <c r="T76" s="123">
        <f t="shared" si="143"/>
        <v>863.86603845539503</v>
      </c>
      <c r="U76" s="123">
        <f t="shared" si="143"/>
        <v>6631.1109962927585</v>
      </c>
      <c r="V76" s="123">
        <f t="shared" si="143"/>
        <v>5610.5785065046803</v>
      </c>
      <c r="W76" s="123">
        <f t="shared" si="143"/>
        <v>6867.2919320718211</v>
      </c>
      <c r="X76" s="123">
        <f t="shared" si="143"/>
        <v>1338.3763408593077</v>
      </c>
      <c r="Y76" s="123">
        <f t="shared" si="143"/>
        <v>6020.0690360109147</v>
      </c>
      <c r="Z76" s="123">
        <f t="shared" si="143"/>
        <v>-117550.12906576364</v>
      </c>
      <c r="AA76" s="123">
        <f t="shared" si="143"/>
        <v>-4069.0010062853753</v>
      </c>
      <c r="AB76" s="123">
        <f t="shared" si="143"/>
        <v>-10667.760153144285</v>
      </c>
      <c r="AC76" s="123">
        <f t="shared" si="143"/>
        <v>31349.404780028381</v>
      </c>
      <c r="AD76" s="123">
        <f t="shared" si="143"/>
        <v>-3409.5137957531906</v>
      </c>
      <c r="AE76" s="17">
        <f t="shared" si="143"/>
        <v>-4277.3242300896736</v>
      </c>
      <c r="AF76" s="123">
        <f t="shared" si="143"/>
        <v>141622.74246468281</v>
      </c>
      <c r="AG76" s="123">
        <f t="shared" si="143"/>
        <v>72788.198219707439</v>
      </c>
      <c r="AH76" s="123">
        <f t="shared" si="143"/>
        <v>71984.764550154476</v>
      </c>
      <c r="AI76" s="123">
        <f t="shared" ref="AI76:BN76" si="144">AI75+AI66</f>
        <v>148551.66651361182</v>
      </c>
      <c r="AJ76" s="123">
        <f t="shared" si="144"/>
        <v>68156.619673400099</v>
      </c>
      <c r="AK76" s="123">
        <f t="shared" si="144"/>
        <v>73308.473149160942</v>
      </c>
      <c r="AL76" s="123">
        <f t="shared" si="144"/>
        <v>16503.60597249501</v>
      </c>
      <c r="AM76" s="123">
        <f t="shared" si="144"/>
        <v>8788.1170781613546</v>
      </c>
      <c r="AN76" s="123">
        <f t="shared" si="144"/>
        <v>2430.2392943937675</v>
      </c>
      <c r="AO76" s="123">
        <f t="shared" si="144"/>
        <v>170140.64773224937</v>
      </c>
      <c r="AP76" s="123">
        <f t="shared" si="144"/>
        <v>10919.963013890338</v>
      </c>
      <c r="AQ76" s="17">
        <f t="shared" si="144"/>
        <v>10610.219823695334</v>
      </c>
      <c r="AR76" s="123">
        <f t="shared" si="144"/>
        <v>490906.60942161665</v>
      </c>
      <c r="AS76" s="123">
        <f t="shared" si="144"/>
        <v>221091.1235203633</v>
      </c>
      <c r="AT76" s="123">
        <f t="shared" si="144"/>
        <v>221456.09097898455</v>
      </c>
      <c r="AU76" s="123">
        <f t="shared" si="144"/>
        <v>501631.75455346802</v>
      </c>
      <c r="AV76" s="123">
        <f t="shared" si="144"/>
        <v>220267.7863153998</v>
      </c>
      <c r="AW76" s="123">
        <f t="shared" si="144"/>
        <v>232896.90994586836</v>
      </c>
      <c r="AX76" s="123">
        <f t="shared" si="144"/>
        <v>444624.68796704017</v>
      </c>
      <c r="AY76" s="123">
        <f t="shared" si="144"/>
        <v>217979.17831532907</v>
      </c>
      <c r="AZ76" s="123">
        <f t="shared" si="144"/>
        <v>214237.15249844693</v>
      </c>
      <c r="BA76" s="123">
        <f t="shared" si="144"/>
        <v>610266.1203198767</v>
      </c>
      <c r="BB76" s="123">
        <f t="shared" si="144"/>
        <v>229464.78690344928</v>
      </c>
      <c r="BC76" s="17">
        <f t="shared" si="144"/>
        <v>232881.32044537918</v>
      </c>
      <c r="BD76" s="123">
        <f t="shared" si="144"/>
        <v>893859.25064397859</v>
      </c>
      <c r="BE76" s="123">
        <f t="shared" si="144"/>
        <v>544154.41148251237</v>
      </c>
      <c r="BF76" s="123">
        <f t="shared" si="144"/>
        <v>547981.70041339961</v>
      </c>
      <c r="BG76" s="123">
        <f t="shared" si="144"/>
        <v>915291.64358847553</v>
      </c>
      <c r="BH76" s="123">
        <f t="shared" si="144"/>
        <v>554730.4169659589</v>
      </c>
      <c r="BI76" s="123">
        <f t="shared" si="144"/>
        <v>566424.63474569097</v>
      </c>
      <c r="BJ76" s="123">
        <f t="shared" si="144"/>
        <v>942090.06763449602</v>
      </c>
      <c r="BK76" s="123">
        <f t="shared" si="144"/>
        <v>543359.80044353136</v>
      </c>
      <c r="BL76" s="123">
        <f t="shared" si="144"/>
        <v>544905.01636747038</v>
      </c>
      <c r="BM76" s="123">
        <f t="shared" si="144"/>
        <v>1251704.3059904033</v>
      </c>
      <c r="BN76" s="123">
        <f t="shared" si="144"/>
        <v>573062.33061502979</v>
      </c>
      <c r="BO76" s="17">
        <f t="shared" ref="BO76" si="145">BO75+BO66</f>
        <v>583768.09801111871</v>
      </c>
    </row>
    <row r="77" spans="1:67" ht="12.75" x14ac:dyDescent="0.2">
      <c r="A77" s="6"/>
      <c r="B77" s="6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</row>
    <row r="78" spans="1:67" ht="12.75" x14ac:dyDescent="0.2">
      <c r="A78" s="6" t="str">
        <f>'[1]financial plan'!A76</f>
        <v>footnote</v>
      </c>
      <c r="B78" s="6" t="str">
        <f>'[1]financial plan'!B76</f>
        <v>(1) phone/laptops/Mobile  ao (€/month)</v>
      </c>
      <c r="C78" s="12"/>
      <c r="D78" s="12"/>
      <c r="E78" s="12"/>
      <c r="F78" s="12"/>
      <c r="G78" s="12"/>
      <c r="H78" s="12">
        <f>Budget!D77</f>
        <v>250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f>H78*(1+$T$81)</f>
        <v>257.5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>
        <f>H78*(1+$AF$81)^($AF$1-1)</f>
        <v>265.22499999999997</v>
      </c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8">
        <f>AF78*(1+AR81)</f>
        <v>273.18174999999997</v>
      </c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8">
        <f>AR78*(1+BD81)</f>
        <v>281.37720249999995</v>
      </c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</row>
    <row r="79" spans="1:67" ht="12.75" x14ac:dyDescent="0.2">
      <c r="A79" s="6"/>
      <c r="B79" s="6" t="str">
        <f>'[1]financial plan'!B77</f>
        <v>(2) travel costs per capita (€/month) (including company cars)</v>
      </c>
      <c r="C79" s="12"/>
      <c r="D79" s="12"/>
      <c r="E79" s="12"/>
      <c r="F79" s="12"/>
      <c r="G79" s="12"/>
      <c r="H79" s="12">
        <f>Budget!D78</f>
        <v>1000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f>H79*(1+$T$81)</f>
        <v>1030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>
        <f>H79*(1+$AF$81)^($AF$1-1)</f>
        <v>1060.8999999999999</v>
      </c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8">
        <f>AF79*(1+AR81)</f>
        <v>1092.7269999999999</v>
      </c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8">
        <f>AR79*(1+BD81)</f>
        <v>1125.5088099999998</v>
      </c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</row>
    <row r="80" spans="1:67" ht="12.75" x14ac:dyDescent="0.2">
      <c r="A80" s="6"/>
      <c r="B80" s="6" t="str">
        <f>'[1]financial plan'!B78</f>
        <v>(3) contingency on overall costs</v>
      </c>
      <c r="C80" s="20"/>
      <c r="D80" s="20"/>
      <c r="E80" s="20"/>
      <c r="F80" s="20"/>
      <c r="G80" s="20"/>
      <c r="H80" s="20">
        <f>Budget!D79</f>
        <v>0.1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20">
        <f>Budget!D79</f>
        <v>0.1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20">
        <f>Budget!D79</f>
        <v>0.1</v>
      </c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20">
        <f>Budget!D79</f>
        <v>0.1</v>
      </c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20">
        <f>Budget!D79</f>
        <v>0.1</v>
      </c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</row>
    <row r="81" spans="1:67" ht="12.75" x14ac:dyDescent="0.2">
      <c r="A81" s="6"/>
      <c r="B81" s="6" t="str">
        <f>'[1]financial plan'!B79</f>
        <v xml:space="preserve">Inflation assumed </v>
      </c>
      <c r="C81" s="20"/>
      <c r="D81" s="20"/>
      <c r="E81" s="20"/>
      <c r="F81" s="20"/>
      <c r="G81" s="20"/>
      <c r="H81" s="20">
        <f>Budget!D80</f>
        <v>0.03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20">
        <f>Budget!D80</f>
        <v>0.03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20">
        <f>Budget!D80</f>
        <v>0.03</v>
      </c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20">
        <f>Budget!D80</f>
        <v>0.03</v>
      </c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20">
        <f>Budget!D80</f>
        <v>0.03</v>
      </c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</row>
    <row r="82" spans="1:67" ht="12.75" x14ac:dyDescent="0.2">
      <c r="A82" s="10" t="s">
        <v>10</v>
      </c>
      <c r="B82" s="6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</row>
    <row r="83" spans="1:67" ht="12.75" x14ac:dyDescent="0.2">
      <c r="B83" s="6" t="s">
        <v>11</v>
      </c>
      <c r="C83" s="12"/>
      <c r="D83" s="12"/>
      <c r="E83" s="12"/>
      <c r="F83" s="12"/>
      <c r="G83" s="12"/>
      <c r="H83" s="12">
        <v>2</v>
      </c>
      <c r="I83" s="6" t="s">
        <v>108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>
        <v>2</v>
      </c>
      <c r="U83" s="6" t="s">
        <v>192</v>
      </c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>
        <v>2</v>
      </c>
      <c r="AG83" s="12" t="s">
        <v>193</v>
      </c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>
        <v>2</v>
      </c>
      <c r="AS83" s="6" t="s">
        <v>194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>
        <v>4</v>
      </c>
      <c r="BE83" s="6" t="s">
        <v>195</v>
      </c>
      <c r="BF83" s="12"/>
      <c r="BG83" s="12"/>
      <c r="BH83" s="12"/>
      <c r="BI83" s="12"/>
      <c r="BJ83" s="12"/>
      <c r="BK83" s="12"/>
      <c r="BL83" s="12"/>
      <c r="BM83" s="12"/>
      <c r="BN83" s="12"/>
      <c r="BO83" s="12"/>
    </row>
    <row r="84" spans="1:67" ht="12.75" x14ac:dyDescent="0.2">
      <c r="A84" s="6"/>
      <c r="B84" s="6" t="s">
        <v>125</v>
      </c>
      <c r="C84" s="12"/>
      <c r="D84" s="12"/>
      <c r="E84" s="12"/>
      <c r="F84" s="12"/>
      <c r="G84" s="12"/>
      <c r="H84" s="12">
        <v>2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>
        <f>H84+T83</f>
        <v>4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>
        <f>T84+AF83</f>
        <v>6</v>
      </c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>
        <f>AF84+AR83</f>
        <v>8</v>
      </c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>
        <f>AR84+BD83</f>
        <v>12</v>
      </c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</row>
    <row r="85" spans="1:67" ht="12.75" x14ac:dyDescent="0.2">
      <c r="A85" s="6" t="str">
        <f>'[1]financial plan'!A105</f>
        <v>income ePIL and eSmPC</v>
      </c>
      <c r="B85" s="6" t="s">
        <v>46</v>
      </c>
      <c r="C85" s="21"/>
      <c r="D85" s="21"/>
      <c r="E85" s="21"/>
      <c r="F85" s="21"/>
      <c r="G85" s="21"/>
      <c r="H85" s="21">
        <v>95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22">
        <f>H85*(1+T81)</f>
        <v>97.850000000000009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22">
        <f>T85*(1+AF81)</f>
        <v>100.78550000000001</v>
      </c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22">
        <f>AF85*(1+AR81)</f>
        <v>103.80906500000002</v>
      </c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22">
        <f>AR85*(1+BD81)</f>
        <v>106.92333695000002</v>
      </c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</row>
    <row r="86" spans="1:67" ht="12.75" x14ac:dyDescent="0.2">
      <c r="A86" s="6"/>
      <c r="B86" s="6" t="s">
        <v>47</v>
      </c>
      <c r="C86" s="23"/>
      <c r="D86" s="23"/>
      <c r="E86" s="23"/>
      <c r="F86" s="23"/>
      <c r="G86" s="23"/>
      <c r="H86" s="23">
        <v>0.15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23">
        <v>0.1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23">
        <v>0.1</v>
      </c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23">
        <v>0.05</v>
      </c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23">
        <v>0</v>
      </c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</row>
    <row r="87" spans="1:67" ht="12.75" x14ac:dyDescent="0.2">
      <c r="A87" s="6"/>
      <c r="B87" s="6" t="s">
        <v>123</v>
      </c>
      <c r="C87" s="24"/>
      <c r="D87" s="24"/>
      <c r="E87" s="24"/>
      <c r="F87" s="24"/>
      <c r="G87" s="24"/>
      <c r="H87" s="24">
        <v>200</v>
      </c>
      <c r="I87" s="12"/>
      <c r="J87" s="12"/>
      <c r="K87" s="12"/>
      <c r="L87" s="12"/>
      <c r="M87" s="12"/>
      <c r="N87" s="12">
        <v>250</v>
      </c>
      <c r="O87" s="12"/>
      <c r="P87" s="12"/>
      <c r="Q87" s="12"/>
      <c r="R87" s="12"/>
      <c r="S87" s="12"/>
      <c r="T87" s="24">
        <v>275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24">
        <v>300</v>
      </c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24">
        <v>300</v>
      </c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24">
        <v>300</v>
      </c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</row>
    <row r="88" spans="1:67" ht="12.75" x14ac:dyDescent="0.2">
      <c r="B88" s="6" t="s">
        <v>12</v>
      </c>
      <c r="C88" s="25"/>
      <c r="D88" s="25"/>
      <c r="E88" s="25"/>
      <c r="F88" s="25"/>
      <c r="G88" s="25"/>
      <c r="H88" s="25">
        <f t="shared" ref="H88:S88" si="146">$H$85*(1-$H$86)</f>
        <v>80.75</v>
      </c>
      <c r="I88" s="25">
        <f t="shared" si="146"/>
        <v>80.75</v>
      </c>
      <c r="J88" s="25">
        <f t="shared" si="146"/>
        <v>80.75</v>
      </c>
      <c r="K88" s="25">
        <f t="shared" si="146"/>
        <v>80.75</v>
      </c>
      <c r="L88" s="25">
        <f t="shared" si="146"/>
        <v>80.75</v>
      </c>
      <c r="M88" s="25">
        <f t="shared" si="146"/>
        <v>80.75</v>
      </c>
      <c r="N88" s="25">
        <f t="shared" si="146"/>
        <v>80.75</v>
      </c>
      <c r="O88" s="25">
        <f t="shared" si="146"/>
        <v>80.75</v>
      </c>
      <c r="P88" s="25">
        <f t="shared" si="146"/>
        <v>80.75</v>
      </c>
      <c r="Q88" s="25">
        <f t="shared" si="146"/>
        <v>80.75</v>
      </c>
      <c r="R88" s="25">
        <f t="shared" si="146"/>
        <v>80.75</v>
      </c>
      <c r="S88" s="25">
        <f t="shared" si="146"/>
        <v>80.75</v>
      </c>
      <c r="T88" s="26">
        <f>T85*(1-T86)</f>
        <v>88.065000000000012</v>
      </c>
      <c r="U88" s="26">
        <f t="shared" ref="U88:AE88" si="147">T88</f>
        <v>88.065000000000012</v>
      </c>
      <c r="V88" s="26">
        <f t="shared" si="147"/>
        <v>88.065000000000012</v>
      </c>
      <c r="W88" s="26">
        <f t="shared" si="147"/>
        <v>88.065000000000012</v>
      </c>
      <c r="X88" s="26">
        <f t="shared" si="147"/>
        <v>88.065000000000012</v>
      </c>
      <c r="Y88" s="26">
        <f t="shared" si="147"/>
        <v>88.065000000000012</v>
      </c>
      <c r="Z88" s="26">
        <f t="shared" si="147"/>
        <v>88.065000000000012</v>
      </c>
      <c r="AA88" s="26">
        <f t="shared" si="147"/>
        <v>88.065000000000012</v>
      </c>
      <c r="AB88" s="26">
        <f t="shared" si="147"/>
        <v>88.065000000000012</v>
      </c>
      <c r="AC88" s="26">
        <f t="shared" si="147"/>
        <v>88.065000000000012</v>
      </c>
      <c r="AD88" s="26">
        <f t="shared" si="147"/>
        <v>88.065000000000012</v>
      </c>
      <c r="AE88" s="26">
        <f t="shared" si="147"/>
        <v>88.065000000000012</v>
      </c>
      <c r="AF88" s="26">
        <f>AF85*(1-AF86)</f>
        <v>90.70695000000002</v>
      </c>
      <c r="AG88" s="26">
        <f t="shared" ref="AG88:AQ88" si="148">AF88</f>
        <v>90.70695000000002</v>
      </c>
      <c r="AH88" s="26">
        <f t="shared" si="148"/>
        <v>90.70695000000002</v>
      </c>
      <c r="AI88" s="26">
        <f t="shared" si="148"/>
        <v>90.70695000000002</v>
      </c>
      <c r="AJ88" s="26">
        <f t="shared" si="148"/>
        <v>90.70695000000002</v>
      </c>
      <c r="AK88" s="26">
        <f t="shared" si="148"/>
        <v>90.70695000000002</v>
      </c>
      <c r="AL88" s="26">
        <f t="shared" si="148"/>
        <v>90.70695000000002</v>
      </c>
      <c r="AM88" s="26">
        <f t="shared" si="148"/>
        <v>90.70695000000002</v>
      </c>
      <c r="AN88" s="26">
        <f t="shared" si="148"/>
        <v>90.70695000000002</v>
      </c>
      <c r="AO88" s="26">
        <f t="shared" si="148"/>
        <v>90.70695000000002</v>
      </c>
      <c r="AP88" s="26">
        <f t="shared" si="148"/>
        <v>90.70695000000002</v>
      </c>
      <c r="AQ88" s="26">
        <f t="shared" si="148"/>
        <v>90.70695000000002</v>
      </c>
      <c r="AR88" s="26">
        <f>AR85*(1-AR86)</f>
        <v>98.618611750000014</v>
      </c>
      <c r="AS88" s="26">
        <f t="shared" ref="AS88:BC88" si="149">AR88</f>
        <v>98.618611750000014</v>
      </c>
      <c r="AT88" s="26">
        <f t="shared" si="149"/>
        <v>98.618611750000014</v>
      </c>
      <c r="AU88" s="26">
        <f t="shared" si="149"/>
        <v>98.618611750000014</v>
      </c>
      <c r="AV88" s="26">
        <f t="shared" si="149"/>
        <v>98.618611750000014</v>
      </c>
      <c r="AW88" s="26">
        <f t="shared" si="149"/>
        <v>98.618611750000014</v>
      </c>
      <c r="AX88" s="26">
        <f t="shared" si="149"/>
        <v>98.618611750000014</v>
      </c>
      <c r="AY88" s="26">
        <f t="shared" si="149"/>
        <v>98.618611750000014</v>
      </c>
      <c r="AZ88" s="26">
        <f t="shared" si="149"/>
        <v>98.618611750000014</v>
      </c>
      <c r="BA88" s="26">
        <f t="shared" si="149"/>
        <v>98.618611750000014</v>
      </c>
      <c r="BB88" s="26">
        <f t="shared" si="149"/>
        <v>98.618611750000014</v>
      </c>
      <c r="BC88" s="26">
        <f t="shared" si="149"/>
        <v>98.618611750000014</v>
      </c>
      <c r="BD88" s="26">
        <f>BD85*(1-BD86)</f>
        <v>106.92333695000002</v>
      </c>
      <c r="BE88" s="26">
        <f t="shared" ref="BE88:BO88" si="150">BD88</f>
        <v>106.92333695000002</v>
      </c>
      <c r="BF88" s="26">
        <f t="shared" si="150"/>
        <v>106.92333695000002</v>
      </c>
      <c r="BG88" s="26">
        <f t="shared" si="150"/>
        <v>106.92333695000002</v>
      </c>
      <c r="BH88" s="26">
        <f t="shared" si="150"/>
        <v>106.92333695000002</v>
      </c>
      <c r="BI88" s="26">
        <f t="shared" si="150"/>
        <v>106.92333695000002</v>
      </c>
      <c r="BJ88" s="26">
        <f t="shared" si="150"/>
        <v>106.92333695000002</v>
      </c>
      <c r="BK88" s="26">
        <f t="shared" si="150"/>
        <v>106.92333695000002</v>
      </c>
      <c r="BL88" s="26">
        <f t="shared" si="150"/>
        <v>106.92333695000002</v>
      </c>
      <c r="BM88" s="26">
        <f t="shared" si="150"/>
        <v>106.92333695000002</v>
      </c>
      <c r="BN88" s="26">
        <f t="shared" si="150"/>
        <v>106.92333695000002</v>
      </c>
      <c r="BO88" s="26">
        <f t="shared" si="150"/>
        <v>106.92333695000002</v>
      </c>
    </row>
    <row r="89" spans="1:67" ht="12.75" x14ac:dyDescent="0.2">
      <c r="A89" s="6"/>
      <c r="B89" s="6" t="s">
        <v>50</v>
      </c>
      <c r="C89" s="6"/>
      <c r="D89" s="6"/>
      <c r="E89" s="6"/>
      <c r="F89" s="6"/>
      <c r="G89" s="6"/>
      <c r="H89" s="6">
        <f t="shared" ref="H89:M89" si="151">$H$84*$H$87</f>
        <v>400</v>
      </c>
      <c r="I89" s="6">
        <f t="shared" si="151"/>
        <v>400</v>
      </c>
      <c r="J89" s="6">
        <f t="shared" si="151"/>
        <v>400</v>
      </c>
      <c r="K89" s="6">
        <f t="shared" si="151"/>
        <v>400</v>
      </c>
      <c r="L89" s="6">
        <f t="shared" si="151"/>
        <v>400</v>
      </c>
      <c r="M89" s="6">
        <f t="shared" si="151"/>
        <v>400</v>
      </c>
      <c r="N89" s="6">
        <f t="shared" ref="N89:S89" si="152">$H$84*$N$87</f>
        <v>500</v>
      </c>
      <c r="O89" s="6">
        <f t="shared" si="152"/>
        <v>500</v>
      </c>
      <c r="P89" s="6">
        <f t="shared" si="152"/>
        <v>500</v>
      </c>
      <c r="Q89" s="6">
        <f t="shared" si="152"/>
        <v>500</v>
      </c>
      <c r="R89" s="6">
        <f t="shared" si="152"/>
        <v>500</v>
      </c>
      <c r="S89" s="6">
        <f t="shared" si="152"/>
        <v>500</v>
      </c>
      <c r="T89" s="6">
        <f>T84*T87</f>
        <v>1100</v>
      </c>
      <c r="U89" s="6">
        <f t="shared" ref="U89:AE89" si="153">T89</f>
        <v>1100</v>
      </c>
      <c r="V89" s="6">
        <f t="shared" si="153"/>
        <v>1100</v>
      </c>
      <c r="W89" s="6">
        <f t="shared" si="153"/>
        <v>1100</v>
      </c>
      <c r="X89" s="6">
        <f t="shared" si="153"/>
        <v>1100</v>
      </c>
      <c r="Y89" s="6">
        <f t="shared" si="153"/>
        <v>1100</v>
      </c>
      <c r="Z89" s="6">
        <f t="shared" si="153"/>
        <v>1100</v>
      </c>
      <c r="AA89" s="6">
        <f t="shared" si="153"/>
        <v>1100</v>
      </c>
      <c r="AB89" s="6">
        <f t="shared" si="153"/>
        <v>1100</v>
      </c>
      <c r="AC89" s="6">
        <f t="shared" si="153"/>
        <v>1100</v>
      </c>
      <c r="AD89" s="6">
        <f t="shared" si="153"/>
        <v>1100</v>
      </c>
      <c r="AE89" s="6">
        <f t="shared" si="153"/>
        <v>1100</v>
      </c>
      <c r="AF89" s="6">
        <f>AF84*AF87</f>
        <v>1800</v>
      </c>
      <c r="AG89" s="6">
        <f t="shared" ref="AG89:AQ89" si="154">AF89</f>
        <v>1800</v>
      </c>
      <c r="AH89" s="6">
        <f t="shared" si="154"/>
        <v>1800</v>
      </c>
      <c r="AI89" s="6">
        <f t="shared" si="154"/>
        <v>1800</v>
      </c>
      <c r="AJ89" s="6">
        <f t="shared" si="154"/>
        <v>1800</v>
      </c>
      <c r="AK89" s="6">
        <f t="shared" si="154"/>
        <v>1800</v>
      </c>
      <c r="AL89" s="6">
        <f t="shared" si="154"/>
        <v>1800</v>
      </c>
      <c r="AM89" s="6">
        <f t="shared" si="154"/>
        <v>1800</v>
      </c>
      <c r="AN89" s="6">
        <f t="shared" si="154"/>
        <v>1800</v>
      </c>
      <c r="AO89" s="6">
        <f t="shared" si="154"/>
        <v>1800</v>
      </c>
      <c r="AP89" s="6">
        <f t="shared" si="154"/>
        <v>1800</v>
      </c>
      <c r="AQ89" s="6">
        <f t="shared" si="154"/>
        <v>1800</v>
      </c>
      <c r="AR89" s="6">
        <f>AR84*AR87</f>
        <v>2400</v>
      </c>
      <c r="AS89" s="6">
        <f t="shared" ref="AS89:BC89" si="155">AR89</f>
        <v>2400</v>
      </c>
      <c r="AT89" s="6">
        <f t="shared" si="155"/>
        <v>2400</v>
      </c>
      <c r="AU89" s="6">
        <f t="shared" si="155"/>
        <v>2400</v>
      </c>
      <c r="AV89" s="6">
        <f t="shared" si="155"/>
        <v>2400</v>
      </c>
      <c r="AW89" s="6">
        <f t="shared" si="155"/>
        <v>2400</v>
      </c>
      <c r="AX89" s="6">
        <f t="shared" si="155"/>
        <v>2400</v>
      </c>
      <c r="AY89" s="6">
        <f t="shared" si="155"/>
        <v>2400</v>
      </c>
      <c r="AZ89" s="6">
        <f t="shared" si="155"/>
        <v>2400</v>
      </c>
      <c r="BA89" s="6">
        <f t="shared" si="155"/>
        <v>2400</v>
      </c>
      <c r="BB89" s="6">
        <f t="shared" si="155"/>
        <v>2400</v>
      </c>
      <c r="BC89" s="6">
        <f t="shared" si="155"/>
        <v>2400</v>
      </c>
      <c r="BD89" s="6">
        <f>BD84*BD87</f>
        <v>3600</v>
      </c>
      <c r="BE89" s="6">
        <f t="shared" ref="BE89:BO89" si="156">BD89</f>
        <v>3600</v>
      </c>
      <c r="BF89" s="6">
        <f t="shared" si="156"/>
        <v>3600</v>
      </c>
      <c r="BG89" s="6">
        <f t="shared" si="156"/>
        <v>3600</v>
      </c>
      <c r="BH89" s="6">
        <f t="shared" si="156"/>
        <v>3600</v>
      </c>
      <c r="BI89" s="6">
        <f t="shared" si="156"/>
        <v>3600</v>
      </c>
      <c r="BJ89" s="6">
        <f t="shared" si="156"/>
        <v>3600</v>
      </c>
      <c r="BK89" s="6">
        <f t="shared" si="156"/>
        <v>3600</v>
      </c>
      <c r="BL89" s="6">
        <f t="shared" si="156"/>
        <v>3600</v>
      </c>
      <c r="BM89" s="6">
        <f t="shared" si="156"/>
        <v>3600</v>
      </c>
      <c r="BN89" s="6">
        <f t="shared" si="156"/>
        <v>3600</v>
      </c>
      <c r="BO89" s="6">
        <f t="shared" si="156"/>
        <v>3600</v>
      </c>
    </row>
    <row r="90" spans="1:67" ht="12.75" x14ac:dyDescent="0.2">
      <c r="A90" s="6"/>
      <c r="B90" s="6" t="s">
        <v>51</v>
      </c>
      <c r="C90" s="12"/>
      <c r="D90" s="12"/>
      <c r="E90" s="12"/>
      <c r="F90" s="12"/>
      <c r="G90" s="12"/>
      <c r="H90" s="12">
        <f>H89</f>
        <v>400</v>
      </c>
      <c r="I90" s="12">
        <f t="shared" ref="I90:AN90" si="157">H90+I89</f>
        <v>800</v>
      </c>
      <c r="J90" s="12">
        <f t="shared" si="157"/>
        <v>1200</v>
      </c>
      <c r="K90" s="12">
        <f t="shared" si="157"/>
        <v>1600</v>
      </c>
      <c r="L90" s="12">
        <f t="shared" si="157"/>
        <v>2000</v>
      </c>
      <c r="M90" s="12">
        <f t="shared" si="157"/>
        <v>2400</v>
      </c>
      <c r="N90" s="12">
        <f t="shared" si="157"/>
        <v>2900</v>
      </c>
      <c r="O90" s="12">
        <f t="shared" si="157"/>
        <v>3400</v>
      </c>
      <c r="P90" s="12">
        <f t="shared" si="157"/>
        <v>3900</v>
      </c>
      <c r="Q90" s="12">
        <f t="shared" si="157"/>
        <v>4400</v>
      </c>
      <c r="R90" s="12">
        <f t="shared" si="157"/>
        <v>4900</v>
      </c>
      <c r="S90" s="12">
        <f t="shared" si="157"/>
        <v>5400</v>
      </c>
      <c r="T90" s="27">
        <f t="shared" si="157"/>
        <v>6500</v>
      </c>
      <c r="U90" s="27">
        <f t="shared" si="157"/>
        <v>7600</v>
      </c>
      <c r="V90" s="27">
        <f t="shared" si="157"/>
        <v>8700</v>
      </c>
      <c r="W90" s="27">
        <f t="shared" si="157"/>
        <v>9800</v>
      </c>
      <c r="X90" s="27">
        <f t="shared" si="157"/>
        <v>10900</v>
      </c>
      <c r="Y90" s="27">
        <f t="shared" si="157"/>
        <v>12000</v>
      </c>
      <c r="Z90" s="27">
        <f t="shared" si="157"/>
        <v>13100</v>
      </c>
      <c r="AA90" s="27">
        <f t="shared" si="157"/>
        <v>14200</v>
      </c>
      <c r="AB90" s="27">
        <f t="shared" si="157"/>
        <v>15300</v>
      </c>
      <c r="AC90" s="27">
        <f t="shared" si="157"/>
        <v>16400</v>
      </c>
      <c r="AD90" s="27">
        <f t="shared" si="157"/>
        <v>17500</v>
      </c>
      <c r="AE90" s="27">
        <f t="shared" si="157"/>
        <v>18600</v>
      </c>
      <c r="AF90" s="27">
        <f t="shared" si="157"/>
        <v>20400</v>
      </c>
      <c r="AG90" s="27">
        <f t="shared" si="157"/>
        <v>22200</v>
      </c>
      <c r="AH90" s="27">
        <f t="shared" si="157"/>
        <v>24000</v>
      </c>
      <c r="AI90" s="27">
        <f t="shared" si="157"/>
        <v>25800</v>
      </c>
      <c r="AJ90" s="27">
        <f t="shared" si="157"/>
        <v>27600</v>
      </c>
      <c r="AK90" s="27">
        <f t="shared" si="157"/>
        <v>29400</v>
      </c>
      <c r="AL90" s="27">
        <f t="shared" si="157"/>
        <v>31200</v>
      </c>
      <c r="AM90" s="27">
        <f t="shared" si="157"/>
        <v>33000</v>
      </c>
      <c r="AN90" s="27">
        <f t="shared" si="157"/>
        <v>34800</v>
      </c>
      <c r="AO90" s="27">
        <f t="shared" ref="AO90:BO90" si="158">AN90+AO89</f>
        <v>36600</v>
      </c>
      <c r="AP90" s="27">
        <f t="shared" si="158"/>
        <v>38400</v>
      </c>
      <c r="AQ90" s="27">
        <f t="shared" si="158"/>
        <v>40200</v>
      </c>
      <c r="AR90" s="27">
        <f t="shared" si="158"/>
        <v>42600</v>
      </c>
      <c r="AS90" s="27">
        <f t="shared" si="158"/>
        <v>45000</v>
      </c>
      <c r="AT90" s="27">
        <f t="shared" si="158"/>
        <v>47400</v>
      </c>
      <c r="AU90" s="27">
        <f t="shared" si="158"/>
        <v>49800</v>
      </c>
      <c r="AV90" s="27">
        <f t="shared" si="158"/>
        <v>52200</v>
      </c>
      <c r="AW90" s="27">
        <f t="shared" si="158"/>
        <v>54600</v>
      </c>
      <c r="AX90" s="27">
        <f t="shared" si="158"/>
        <v>57000</v>
      </c>
      <c r="AY90" s="27">
        <f t="shared" si="158"/>
        <v>59400</v>
      </c>
      <c r="AZ90" s="27">
        <f t="shared" si="158"/>
        <v>61800</v>
      </c>
      <c r="BA90" s="27">
        <f t="shared" si="158"/>
        <v>64200</v>
      </c>
      <c r="BB90" s="27">
        <f t="shared" si="158"/>
        <v>66600</v>
      </c>
      <c r="BC90" s="27">
        <f t="shared" si="158"/>
        <v>69000</v>
      </c>
      <c r="BD90" s="27">
        <f t="shared" si="158"/>
        <v>72600</v>
      </c>
      <c r="BE90" s="27">
        <f t="shared" si="158"/>
        <v>76200</v>
      </c>
      <c r="BF90" s="27">
        <f t="shared" si="158"/>
        <v>79800</v>
      </c>
      <c r="BG90" s="27">
        <f t="shared" si="158"/>
        <v>83400</v>
      </c>
      <c r="BH90" s="27">
        <f t="shared" si="158"/>
        <v>87000</v>
      </c>
      <c r="BI90" s="27">
        <f t="shared" si="158"/>
        <v>90600</v>
      </c>
      <c r="BJ90" s="27">
        <f t="shared" si="158"/>
        <v>94200</v>
      </c>
      <c r="BK90" s="27">
        <f t="shared" si="158"/>
        <v>97800</v>
      </c>
      <c r="BL90" s="27">
        <f t="shared" si="158"/>
        <v>101400</v>
      </c>
      <c r="BM90" s="27">
        <f t="shared" si="158"/>
        <v>105000</v>
      </c>
      <c r="BN90" s="27">
        <f t="shared" si="158"/>
        <v>108600</v>
      </c>
      <c r="BO90" s="27">
        <f t="shared" si="158"/>
        <v>112200</v>
      </c>
    </row>
    <row r="91" spans="1:67" ht="12.75" x14ac:dyDescent="0.2">
      <c r="A91" s="12"/>
      <c r="B91" s="6" t="s">
        <v>49</v>
      </c>
      <c r="C91" s="25"/>
      <c r="D91" s="25"/>
      <c r="E91" s="25"/>
      <c r="F91" s="25"/>
      <c r="G91" s="25"/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f t="shared" ref="T91:BO91" si="159">H92</f>
        <v>32300</v>
      </c>
      <c r="U91" s="25">
        <f t="shared" si="159"/>
        <v>32300</v>
      </c>
      <c r="V91" s="25">
        <f t="shared" si="159"/>
        <v>32300</v>
      </c>
      <c r="W91" s="25">
        <f t="shared" si="159"/>
        <v>32300</v>
      </c>
      <c r="X91" s="25">
        <f t="shared" si="159"/>
        <v>32300</v>
      </c>
      <c r="Y91" s="25">
        <f t="shared" si="159"/>
        <v>32300</v>
      </c>
      <c r="Z91" s="25">
        <f t="shared" si="159"/>
        <v>40375</v>
      </c>
      <c r="AA91" s="25">
        <f t="shared" si="159"/>
        <v>40375</v>
      </c>
      <c r="AB91" s="25">
        <f t="shared" si="159"/>
        <v>40375</v>
      </c>
      <c r="AC91" s="25">
        <f t="shared" si="159"/>
        <v>40375</v>
      </c>
      <c r="AD91" s="25">
        <f t="shared" si="159"/>
        <v>40375</v>
      </c>
      <c r="AE91" s="25">
        <f t="shared" si="159"/>
        <v>40375</v>
      </c>
      <c r="AF91" s="25">
        <f t="shared" si="159"/>
        <v>129171.50000000001</v>
      </c>
      <c r="AG91" s="25">
        <f t="shared" si="159"/>
        <v>129171.50000000001</v>
      </c>
      <c r="AH91" s="25">
        <f t="shared" si="159"/>
        <v>129171.50000000001</v>
      </c>
      <c r="AI91" s="25">
        <f t="shared" si="159"/>
        <v>129171.50000000001</v>
      </c>
      <c r="AJ91" s="25">
        <f t="shared" si="159"/>
        <v>129171.50000000001</v>
      </c>
      <c r="AK91" s="25">
        <f t="shared" si="159"/>
        <v>129171.50000000001</v>
      </c>
      <c r="AL91" s="25">
        <f t="shared" si="159"/>
        <v>137246.5</v>
      </c>
      <c r="AM91" s="25">
        <f t="shared" si="159"/>
        <v>137246.5</v>
      </c>
      <c r="AN91" s="25">
        <f t="shared" si="159"/>
        <v>137246.5</v>
      </c>
      <c r="AO91" s="25">
        <f t="shared" si="159"/>
        <v>137246.5</v>
      </c>
      <c r="AP91" s="25">
        <f t="shared" si="159"/>
        <v>137246.5</v>
      </c>
      <c r="AQ91" s="25">
        <f t="shared" si="159"/>
        <v>137246.5</v>
      </c>
      <c r="AR91" s="25">
        <f t="shared" si="159"/>
        <v>292444.01000000007</v>
      </c>
      <c r="AS91" s="25">
        <f t="shared" si="159"/>
        <v>292444.01000000007</v>
      </c>
      <c r="AT91" s="25">
        <f t="shared" si="159"/>
        <v>292444.01000000007</v>
      </c>
      <c r="AU91" s="25">
        <f t="shared" si="159"/>
        <v>292444.01000000007</v>
      </c>
      <c r="AV91" s="25">
        <f t="shared" si="159"/>
        <v>292444.01000000007</v>
      </c>
      <c r="AW91" s="25">
        <f t="shared" si="159"/>
        <v>292444.01000000007</v>
      </c>
      <c r="AX91" s="25">
        <f t="shared" si="159"/>
        <v>300519.01</v>
      </c>
      <c r="AY91" s="25">
        <f t="shared" si="159"/>
        <v>300519.01</v>
      </c>
      <c r="AZ91" s="25">
        <f t="shared" si="159"/>
        <v>300519.01</v>
      </c>
      <c r="BA91" s="25">
        <f t="shared" si="159"/>
        <v>300519.01</v>
      </c>
      <c r="BB91" s="25">
        <f t="shared" si="159"/>
        <v>300519.01</v>
      </c>
      <c r="BC91" s="25">
        <f t="shared" si="159"/>
        <v>300519.01</v>
      </c>
      <c r="BD91" s="25">
        <f t="shared" si="159"/>
        <v>529128.67820000008</v>
      </c>
      <c r="BE91" s="25">
        <f t="shared" si="159"/>
        <v>529128.67820000008</v>
      </c>
      <c r="BF91" s="25">
        <f t="shared" si="159"/>
        <v>529128.67820000008</v>
      </c>
      <c r="BG91" s="25">
        <f t="shared" si="159"/>
        <v>529128.67820000008</v>
      </c>
      <c r="BH91" s="25">
        <f t="shared" si="159"/>
        <v>529128.67820000008</v>
      </c>
      <c r="BI91" s="25">
        <f t="shared" si="159"/>
        <v>529128.67820000008</v>
      </c>
      <c r="BJ91" s="25">
        <f t="shared" si="159"/>
        <v>537203.67820000008</v>
      </c>
      <c r="BK91" s="25">
        <f t="shared" si="159"/>
        <v>537203.67820000008</v>
      </c>
      <c r="BL91" s="25">
        <f t="shared" si="159"/>
        <v>537203.67820000008</v>
      </c>
      <c r="BM91" s="25">
        <f t="shared" si="159"/>
        <v>537203.67820000008</v>
      </c>
      <c r="BN91" s="25">
        <f t="shared" si="159"/>
        <v>537203.67820000008</v>
      </c>
      <c r="BO91" s="25">
        <f t="shared" si="159"/>
        <v>537203.67820000008</v>
      </c>
    </row>
    <row r="92" spans="1:67" ht="13.5" thickBot="1" x14ac:dyDescent="0.25">
      <c r="A92" s="6"/>
      <c r="B92" s="7" t="str">
        <f>'[1]financial plan'!B108</f>
        <v>income ePIL and eSmPC</v>
      </c>
      <c r="C92" s="28">
        <f t="shared" ref="C92:S92" si="160">C89*C88</f>
        <v>0</v>
      </c>
      <c r="D92" s="28">
        <f t="shared" si="160"/>
        <v>0</v>
      </c>
      <c r="E92" s="28">
        <f t="shared" si="160"/>
        <v>0</v>
      </c>
      <c r="F92" s="28">
        <f t="shared" si="160"/>
        <v>0</v>
      </c>
      <c r="G92" s="28">
        <f t="shared" si="160"/>
        <v>0</v>
      </c>
      <c r="H92" s="28">
        <f t="shared" si="160"/>
        <v>32300</v>
      </c>
      <c r="I92" s="28">
        <f t="shared" si="160"/>
        <v>32300</v>
      </c>
      <c r="J92" s="28">
        <f t="shared" si="160"/>
        <v>32300</v>
      </c>
      <c r="K92" s="28">
        <f t="shared" si="160"/>
        <v>32300</v>
      </c>
      <c r="L92" s="28">
        <f t="shared" si="160"/>
        <v>32300</v>
      </c>
      <c r="M92" s="28">
        <f t="shared" si="160"/>
        <v>32300</v>
      </c>
      <c r="N92" s="28">
        <f t="shared" si="160"/>
        <v>40375</v>
      </c>
      <c r="O92" s="28">
        <f t="shared" si="160"/>
        <v>40375</v>
      </c>
      <c r="P92" s="28">
        <f t="shared" si="160"/>
        <v>40375</v>
      </c>
      <c r="Q92" s="28">
        <f t="shared" si="160"/>
        <v>40375</v>
      </c>
      <c r="R92" s="28">
        <f t="shared" si="160"/>
        <v>40375</v>
      </c>
      <c r="S92" s="28">
        <f t="shared" si="160"/>
        <v>40375</v>
      </c>
      <c r="T92" s="28">
        <f t="shared" ref="T92:BO92" si="161">T89*T88+T91</f>
        <v>129171.50000000001</v>
      </c>
      <c r="U92" s="28">
        <f t="shared" si="161"/>
        <v>129171.50000000001</v>
      </c>
      <c r="V92" s="28">
        <f t="shared" si="161"/>
        <v>129171.50000000001</v>
      </c>
      <c r="W92" s="28">
        <f t="shared" si="161"/>
        <v>129171.50000000001</v>
      </c>
      <c r="X92" s="28">
        <f t="shared" si="161"/>
        <v>129171.50000000001</v>
      </c>
      <c r="Y92" s="28">
        <f t="shared" si="161"/>
        <v>129171.50000000001</v>
      </c>
      <c r="Z92" s="28">
        <f t="shared" si="161"/>
        <v>137246.5</v>
      </c>
      <c r="AA92" s="28">
        <f t="shared" si="161"/>
        <v>137246.5</v>
      </c>
      <c r="AB92" s="28">
        <f t="shared" si="161"/>
        <v>137246.5</v>
      </c>
      <c r="AC92" s="28">
        <f t="shared" si="161"/>
        <v>137246.5</v>
      </c>
      <c r="AD92" s="28">
        <f t="shared" si="161"/>
        <v>137246.5</v>
      </c>
      <c r="AE92" s="28">
        <f t="shared" si="161"/>
        <v>137246.5</v>
      </c>
      <c r="AF92" s="28">
        <f t="shared" si="161"/>
        <v>292444.01000000007</v>
      </c>
      <c r="AG92" s="28">
        <f t="shared" si="161"/>
        <v>292444.01000000007</v>
      </c>
      <c r="AH92" s="28">
        <f t="shared" si="161"/>
        <v>292444.01000000007</v>
      </c>
      <c r="AI92" s="28">
        <f t="shared" si="161"/>
        <v>292444.01000000007</v>
      </c>
      <c r="AJ92" s="28">
        <f t="shared" si="161"/>
        <v>292444.01000000007</v>
      </c>
      <c r="AK92" s="28">
        <f t="shared" si="161"/>
        <v>292444.01000000007</v>
      </c>
      <c r="AL92" s="28">
        <f t="shared" si="161"/>
        <v>300519.01</v>
      </c>
      <c r="AM92" s="28">
        <f t="shared" si="161"/>
        <v>300519.01</v>
      </c>
      <c r="AN92" s="28">
        <f t="shared" si="161"/>
        <v>300519.01</v>
      </c>
      <c r="AO92" s="28">
        <f t="shared" si="161"/>
        <v>300519.01</v>
      </c>
      <c r="AP92" s="28">
        <f t="shared" si="161"/>
        <v>300519.01</v>
      </c>
      <c r="AQ92" s="28">
        <f t="shared" si="161"/>
        <v>300519.01</v>
      </c>
      <c r="AR92" s="28">
        <f t="shared" si="161"/>
        <v>529128.67820000008</v>
      </c>
      <c r="AS92" s="28">
        <f t="shared" si="161"/>
        <v>529128.67820000008</v>
      </c>
      <c r="AT92" s="28">
        <f t="shared" si="161"/>
        <v>529128.67820000008</v>
      </c>
      <c r="AU92" s="28">
        <f t="shared" si="161"/>
        <v>529128.67820000008</v>
      </c>
      <c r="AV92" s="28">
        <f t="shared" si="161"/>
        <v>529128.67820000008</v>
      </c>
      <c r="AW92" s="28">
        <f t="shared" si="161"/>
        <v>529128.67820000008</v>
      </c>
      <c r="AX92" s="28">
        <f t="shared" si="161"/>
        <v>537203.67820000008</v>
      </c>
      <c r="AY92" s="28">
        <f t="shared" si="161"/>
        <v>537203.67820000008</v>
      </c>
      <c r="AZ92" s="28">
        <f t="shared" si="161"/>
        <v>537203.67820000008</v>
      </c>
      <c r="BA92" s="28">
        <f t="shared" si="161"/>
        <v>537203.67820000008</v>
      </c>
      <c r="BB92" s="28">
        <f t="shared" si="161"/>
        <v>537203.67820000008</v>
      </c>
      <c r="BC92" s="28">
        <f t="shared" si="161"/>
        <v>537203.67820000008</v>
      </c>
      <c r="BD92" s="28">
        <f t="shared" si="161"/>
        <v>914052.69122000015</v>
      </c>
      <c r="BE92" s="28">
        <f t="shared" si="161"/>
        <v>914052.69122000015</v>
      </c>
      <c r="BF92" s="28">
        <f t="shared" si="161"/>
        <v>914052.69122000015</v>
      </c>
      <c r="BG92" s="28">
        <f t="shared" si="161"/>
        <v>914052.69122000015</v>
      </c>
      <c r="BH92" s="28">
        <f t="shared" si="161"/>
        <v>914052.69122000015</v>
      </c>
      <c r="BI92" s="28">
        <f t="shared" si="161"/>
        <v>914052.69122000015</v>
      </c>
      <c r="BJ92" s="28">
        <f t="shared" si="161"/>
        <v>922127.69122000015</v>
      </c>
      <c r="BK92" s="28">
        <f t="shared" si="161"/>
        <v>922127.69122000015</v>
      </c>
      <c r="BL92" s="28">
        <f t="shared" si="161"/>
        <v>922127.69122000015</v>
      </c>
      <c r="BM92" s="28">
        <f t="shared" si="161"/>
        <v>922127.69122000015</v>
      </c>
      <c r="BN92" s="28">
        <f t="shared" si="161"/>
        <v>922127.69122000015</v>
      </c>
      <c r="BO92" s="28">
        <f t="shared" si="161"/>
        <v>922127.69122000015</v>
      </c>
    </row>
    <row r="93" spans="1:67" ht="13.5" thickTop="1" x14ac:dyDescent="0.2">
      <c r="A93" s="6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</row>
    <row r="94" spans="1:67" ht="12.75" x14ac:dyDescent="0.2">
      <c r="A94" s="6" t="str">
        <f>'[1]financial plan'!A110</f>
        <v>database API licensing (e.g. e-Pharmacy)</v>
      </c>
      <c r="B94" s="6" t="s">
        <v>68</v>
      </c>
      <c r="C94" s="22"/>
      <c r="D94" s="22"/>
      <c r="E94" s="22"/>
      <c r="F94" s="22"/>
      <c r="G94" s="22"/>
      <c r="H94" s="22">
        <f>'Year 0'!C93*(1+H81)</f>
        <v>30.900000000000002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2">
        <f>H94*(1+T81)</f>
        <v>31.827000000000002</v>
      </c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22">
        <f>T94*(1+AF81)</f>
        <v>32.78181</v>
      </c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22">
        <f>AF94*(1+AR81)</f>
        <v>33.765264299999998</v>
      </c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22">
        <f>AR94*(1+BD81)</f>
        <v>34.778222229000001</v>
      </c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</row>
    <row r="95" spans="1:67" ht="12.75" x14ac:dyDescent="0.2">
      <c r="A95" s="6"/>
      <c r="B95" s="6" t="s">
        <v>124</v>
      </c>
      <c r="C95" s="24"/>
      <c r="D95" s="24"/>
      <c r="E95" s="24"/>
      <c r="F95" s="24"/>
      <c r="G95" s="24"/>
      <c r="H95" s="24">
        <v>50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4">
        <v>50</v>
      </c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24">
        <v>75</v>
      </c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24">
        <v>100</v>
      </c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24">
        <v>100</v>
      </c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</row>
    <row r="96" spans="1:67" ht="12.75" x14ac:dyDescent="0.2">
      <c r="A96" s="6"/>
      <c r="B96" s="6" t="s">
        <v>69</v>
      </c>
      <c r="C96" s="6"/>
      <c r="D96" s="6"/>
      <c r="E96" s="6"/>
      <c r="F96" s="6"/>
      <c r="G96" s="6"/>
      <c r="H96" s="6">
        <f t="shared" ref="H96:S96" si="162">$H$84*$H$95</f>
        <v>100</v>
      </c>
      <c r="I96" s="6">
        <f t="shared" si="162"/>
        <v>100</v>
      </c>
      <c r="J96" s="6">
        <f t="shared" si="162"/>
        <v>100</v>
      </c>
      <c r="K96" s="6">
        <f t="shared" si="162"/>
        <v>100</v>
      </c>
      <c r="L96" s="6">
        <f t="shared" si="162"/>
        <v>100</v>
      </c>
      <c r="M96" s="6">
        <f t="shared" si="162"/>
        <v>100</v>
      </c>
      <c r="N96" s="6">
        <f t="shared" si="162"/>
        <v>100</v>
      </c>
      <c r="O96" s="6">
        <f t="shared" si="162"/>
        <v>100</v>
      </c>
      <c r="P96" s="6">
        <f t="shared" si="162"/>
        <v>100</v>
      </c>
      <c r="Q96" s="6">
        <f t="shared" si="162"/>
        <v>100</v>
      </c>
      <c r="R96" s="6">
        <f t="shared" si="162"/>
        <v>100</v>
      </c>
      <c r="S96" s="6">
        <f t="shared" si="162"/>
        <v>100</v>
      </c>
      <c r="T96" s="6">
        <f>T84*T95</f>
        <v>200</v>
      </c>
      <c r="U96" s="6">
        <f t="shared" ref="U96:AE96" si="163">T96</f>
        <v>200</v>
      </c>
      <c r="V96" s="6">
        <f t="shared" si="163"/>
        <v>200</v>
      </c>
      <c r="W96" s="6">
        <f t="shared" si="163"/>
        <v>200</v>
      </c>
      <c r="X96" s="6">
        <f t="shared" si="163"/>
        <v>200</v>
      </c>
      <c r="Y96" s="6">
        <f t="shared" si="163"/>
        <v>200</v>
      </c>
      <c r="Z96" s="6">
        <f t="shared" si="163"/>
        <v>200</v>
      </c>
      <c r="AA96" s="6">
        <f t="shared" si="163"/>
        <v>200</v>
      </c>
      <c r="AB96" s="6">
        <f t="shared" si="163"/>
        <v>200</v>
      </c>
      <c r="AC96" s="6">
        <f t="shared" si="163"/>
        <v>200</v>
      </c>
      <c r="AD96" s="6">
        <f t="shared" si="163"/>
        <v>200</v>
      </c>
      <c r="AE96" s="6">
        <f t="shared" si="163"/>
        <v>200</v>
      </c>
      <c r="AF96" s="6">
        <f>AF84*AF95</f>
        <v>450</v>
      </c>
      <c r="AG96" s="6">
        <f t="shared" ref="AG96:AQ96" si="164">AF96</f>
        <v>450</v>
      </c>
      <c r="AH96" s="6">
        <f t="shared" si="164"/>
        <v>450</v>
      </c>
      <c r="AI96" s="6">
        <f t="shared" si="164"/>
        <v>450</v>
      </c>
      <c r="AJ96" s="6">
        <f t="shared" si="164"/>
        <v>450</v>
      </c>
      <c r="AK96" s="6">
        <f t="shared" si="164"/>
        <v>450</v>
      </c>
      <c r="AL96" s="6">
        <f t="shared" si="164"/>
        <v>450</v>
      </c>
      <c r="AM96" s="6">
        <f t="shared" si="164"/>
        <v>450</v>
      </c>
      <c r="AN96" s="6">
        <f t="shared" si="164"/>
        <v>450</v>
      </c>
      <c r="AO96" s="6">
        <f t="shared" si="164"/>
        <v>450</v>
      </c>
      <c r="AP96" s="6">
        <f t="shared" si="164"/>
        <v>450</v>
      </c>
      <c r="AQ96" s="6">
        <f t="shared" si="164"/>
        <v>450</v>
      </c>
      <c r="AR96" s="6">
        <f>AR84*AR95</f>
        <v>800</v>
      </c>
      <c r="AS96" s="6">
        <f t="shared" ref="AS96:BC96" si="165">AR96</f>
        <v>800</v>
      </c>
      <c r="AT96" s="6">
        <f t="shared" si="165"/>
        <v>800</v>
      </c>
      <c r="AU96" s="6">
        <f t="shared" si="165"/>
        <v>800</v>
      </c>
      <c r="AV96" s="6">
        <f t="shared" si="165"/>
        <v>800</v>
      </c>
      <c r="AW96" s="6">
        <f t="shared" si="165"/>
        <v>800</v>
      </c>
      <c r="AX96" s="6">
        <f t="shared" si="165"/>
        <v>800</v>
      </c>
      <c r="AY96" s="6">
        <f t="shared" si="165"/>
        <v>800</v>
      </c>
      <c r="AZ96" s="6">
        <f t="shared" si="165"/>
        <v>800</v>
      </c>
      <c r="BA96" s="6">
        <f t="shared" si="165"/>
        <v>800</v>
      </c>
      <c r="BB96" s="6">
        <f t="shared" si="165"/>
        <v>800</v>
      </c>
      <c r="BC96" s="6">
        <f t="shared" si="165"/>
        <v>800</v>
      </c>
      <c r="BD96" s="6">
        <f>BD84*BD95</f>
        <v>1200</v>
      </c>
      <c r="BE96" s="6">
        <f t="shared" ref="BE96:BO96" si="166">BD96</f>
        <v>1200</v>
      </c>
      <c r="BF96" s="6">
        <f t="shared" si="166"/>
        <v>1200</v>
      </c>
      <c r="BG96" s="6">
        <f t="shared" si="166"/>
        <v>1200</v>
      </c>
      <c r="BH96" s="6">
        <f t="shared" si="166"/>
        <v>1200</v>
      </c>
      <c r="BI96" s="6">
        <f t="shared" si="166"/>
        <v>1200</v>
      </c>
      <c r="BJ96" s="6">
        <f t="shared" si="166"/>
        <v>1200</v>
      </c>
      <c r="BK96" s="6">
        <f t="shared" si="166"/>
        <v>1200</v>
      </c>
      <c r="BL96" s="6">
        <f t="shared" si="166"/>
        <v>1200</v>
      </c>
      <c r="BM96" s="6">
        <f t="shared" si="166"/>
        <v>1200</v>
      </c>
      <c r="BN96" s="6">
        <f t="shared" si="166"/>
        <v>1200</v>
      </c>
      <c r="BO96" s="6">
        <f t="shared" si="166"/>
        <v>1200</v>
      </c>
    </row>
    <row r="97" spans="1:67" ht="12.75" x14ac:dyDescent="0.2">
      <c r="A97" s="6"/>
      <c r="B97" s="6" t="s">
        <v>70</v>
      </c>
      <c r="C97" s="12"/>
      <c r="D97" s="12"/>
      <c r="E97" s="12"/>
      <c r="F97" s="12"/>
      <c r="G97" s="12"/>
      <c r="H97" s="12">
        <f>H96</f>
        <v>100</v>
      </c>
      <c r="I97" s="12">
        <f t="shared" ref="I97:AN97" si="167">H97+I96</f>
        <v>200</v>
      </c>
      <c r="J97" s="12">
        <f t="shared" si="167"/>
        <v>300</v>
      </c>
      <c r="K97" s="12">
        <f t="shared" si="167"/>
        <v>400</v>
      </c>
      <c r="L97" s="12">
        <f t="shared" si="167"/>
        <v>500</v>
      </c>
      <c r="M97" s="12">
        <f t="shared" si="167"/>
        <v>600</v>
      </c>
      <c r="N97" s="12">
        <f t="shared" si="167"/>
        <v>700</v>
      </c>
      <c r="O97" s="12">
        <f t="shared" si="167"/>
        <v>800</v>
      </c>
      <c r="P97" s="12">
        <f t="shared" si="167"/>
        <v>900</v>
      </c>
      <c r="Q97" s="12">
        <f t="shared" si="167"/>
        <v>1000</v>
      </c>
      <c r="R97" s="12">
        <f t="shared" si="167"/>
        <v>1100</v>
      </c>
      <c r="S97" s="12">
        <f t="shared" si="167"/>
        <v>1200</v>
      </c>
      <c r="T97" s="27">
        <f t="shared" si="167"/>
        <v>1400</v>
      </c>
      <c r="U97" s="12">
        <f t="shared" si="167"/>
        <v>1600</v>
      </c>
      <c r="V97" s="12">
        <f t="shared" si="167"/>
        <v>1800</v>
      </c>
      <c r="W97" s="12">
        <f t="shared" si="167"/>
        <v>2000</v>
      </c>
      <c r="X97" s="12">
        <f t="shared" si="167"/>
        <v>2200</v>
      </c>
      <c r="Y97" s="12">
        <f t="shared" si="167"/>
        <v>2400</v>
      </c>
      <c r="Z97" s="12">
        <f t="shared" si="167"/>
        <v>2600</v>
      </c>
      <c r="AA97" s="12">
        <f t="shared" si="167"/>
        <v>2800</v>
      </c>
      <c r="AB97" s="12">
        <f t="shared" si="167"/>
        <v>3000</v>
      </c>
      <c r="AC97" s="12">
        <f t="shared" si="167"/>
        <v>3200</v>
      </c>
      <c r="AD97" s="12">
        <f t="shared" si="167"/>
        <v>3400</v>
      </c>
      <c r="AE97" s="12">
        <f t="shared" si="167"/>
        <v>3600</v>
      </c>
      <c r="AF97" s="12">
        <f t="shared" si="167"/>
        <v>4050</v>
      </c>
      <c r="AG97" s="12">
        <f t="shared" si="167"/>
        <v>4500</v>
      </c>
      <c r="AH97" s="12">
        <f t="shared" si="167"/>
        <v>4950</v>
      </c>
      <c r="AI97" s="12">
        <f t="shared" si="167"/>
        <v>5400</v>
      </c>
      <c r="AJ97" s="12">
        <f t="shared" si="167"/>
        <v>5850</v>
      </c>
      <c r="AK97" s="12">
        <f t="shared" si="167"/>
        <v>6300</v>
      </c>
      <c r="AL97" s="12">
        <f t="shared" si="167"/>
        <v>6750</v>
      </c>
      <c r="AM97" s="12">
        <f t="shared" si="167"/>
        <v>7200</v>
      </c>
      <c r="AN97" s="12">
        <f t="shared" si="167"/>
        <v>7650</v>
      </c>
      <c r="AO97" s="12">
        <f t="shared" ref="AO97:BO97" si="168">AN97+AO96</f>
        <v>8100</v>
      </c>
      <c r="AP97" s="12">
        <f t="shared" si="168"/>
        <v>8550</v>
      </c>
      <c r="AQ97" s="12">
        <f t="shared" si="168"/>
        <v>9000</v>
      </c>
      <c r="AR97" s="12">
        <f t="shared" si="168"/>
        <v>9800</v>
      </c>
      <c r="AS97" s="12">
        <f t="shared" si="168"/>
        <v>10600</v>
      </c>
      <c r="AT97" s="12">
        <f t="shared" si="168"/>
        <v>11400</v>
      </c>
      <c r="AU97" s="12">
        <f t="shared" si="168"/>
        <v>12200</v>
      </c>
      <c r="AV97" s="12">
        <f t="shared" si="168"/>
        <v>13000</v>
      </c>
      <c r="AW97" s="12">
        <f t="shared" si="168"/>
        <v>13800</v>
      </c>
      <c r="AX97" s="12">
        <f t="shared" si="168"/>
        <v>14600</v>
      </c>
      <c r="AY97" s="12">
        <f t="shared" si="168"/>
        <v>15400</v>
      </c>
      <c r="AZ97" s="12">
        <f t="shared" si="168"/>
        <v>16200</v>
      </c>
      <c r="BA97" s="12">
        <f t="shared" si="168"/>
        <v>17000</v>
      </c>
      <c r="BB97" s="12">
        <f t="shared" si="168"/>
        <v>17800</v>
      </c>
      <c r="BC97" s="12">
        <f t="shared" si="168"/>
        <v>18600</v>
      </c>
      <c r="BD97" s="12">
        <f t="shared" si="168"/>
        <v>19800</v>
      </c>
      <c r="BE97" s="12">
        <f t="shared" si="168"/>
        <v>21000</v>
      </c>
      <c r="BF97" s="12">
        <f t="shared" si="168"/>
        <v>22200</v>
      </c>
      <c r="BG97" s="12">
        <f t="shared" si="168"/>
        <v>23400</v>
      </c>
      <c r="BH97" s="12">
        <f t="shared" si="168"/>
        <v>24600</v>
      </c>
      <c r="BI97" s="12">
        <f t="shared" si="168"/>
        <v>25800</v>
      </c>
      <c r="BJ97" s="12">
        <f t="shared" si="168"/>
        <v>27000</v>
      </c>
      <c r="BK97" s="12">
        <f t="shared" si="168"/>
        <v>28200</v>
      </c>
      <c r="BL97" s="12">
        <f t="shared" si="168"/>
        <v>29400</v>
      </c>
      <c r="BM97" s="12">
        <f t="shared" si="168"/>
        <v>30600</v>
      </c>
      <c r="BN97" s="12">
        <f t="shared" si="168"/>
        <v>31800</v>
      </c>
      <c r="BO97" s="12">
        <f t="shared" si="168"/>
        <v>33000</v>
      </c>
    </row>
    <row r="98" spans="1:67" ht="12.75" x14ac:dyDescent="0.2">
      <c r="A98" s="6"/>
      <c r="B98" s="6" t="s">
        <v>71</v>
      </c>
      <c r="C98" s="25"/>
      <c r="D98" s="25"/>
      <c r="E98" s="25"/>
      <c r="F98" s="25"/>
      <c r="G98" s="25"/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35000</v>
      </c>
      <c r="R98" s="25">
        <v>0</v>
      </c>
      <c r="S98" s="25">
        <v>0</v>
      </c>
      <c r="T98" s="25">
        <f t="shared" ref="T98:BO98" si="169">H99</f>
        <v>3090</v>
      </c>
      <c r="U98" s="25">
        <f t="shared" si="169"/>
        <v>3090</v>
      </c>
      <c r="V98" s="25">
        <f t="shared" si="169"/>
        <v>3090</v>
      </c>
      <c r="W98" s="25">
        <f t="shared" si="169"/>
        <v>3090</v>
      </c>
      <c r="X98" s="25">
        <f t="shared" si="169"/>
        <v>3090</v>
      </c>
      <c r="Y98" s="25">
        <f t="shared" si="169"/>
        <v>3090</v>
      </c>
      <c r="Z98" s="25">
        <f t="shared" si="169"/>
        <v>3090</v>
      </c>
      <c r="AA98" s="25">
        <f t="shared" si="169"/>
        <v>3090</v>
      </c>
      <c r="AB98" s="25">
        <f t="shared" si="169"/>
        <v>3090</v>
      </c>
      <c r="AC98" s="25">
        <f t="shared" si="169"/>
        <v>38090</v>
      </c>
      <c r="AD98" s="25">
        <f t="shared" si="169"/>
        <v>3090</v>
      </c>
      <c r="AE98" s="25">
        <f t="shared" si="169"/>
        <v>3090</v>
      </c>
      <c r="AF98" s="25">
        <f t="shared" si="169"/>
        <v>9270</v>
      </c>
      <c r="AG98" s="25">
        <f t="shared" si="169"/>
        <v>9270</v>
      </c>
      <c r="AH98" s="25">
        <f t="shared" si="169"/>
        <v>9270</v>
      </c>
      <c r="AI98" s="25">
        <f t="shared" si="169"/>
        <v>9270</v>
      </c>
      <c r="AJ98" s="25">
        <f t="shared" si="169"/>
        <v>9270</v>
      </c>
      <c r="AK98" s="25">
        <f t="shared" si="169"/>
        <v>9270</v>
      </c>
      <c r="AL98" s="25">
        <f t="shared" si="169"/>
        <v>9270</v>
      </c>
      <c r="AM98" s="25">
        <f t="shared" si="169"/>
        <v>9270</v>
      </c>
      <c r="AN98" s="25">
        <f t="shared" si="169"/>
        <v>9270</v>
      </c>
      <c r="AO98" s="25">
        <f t="shared" si="169"/>
        <v>44270</v>
      </c>
      <c r="AP98" s="25">
        <f t="shared" si="169"/>
        <v>9270</v>
      </c>
      <c r="AQ98" s="25">
        <f t="shared" si="169"/>
        <v>9270</v>
      </c>
      <c r="AR98" s="25">
        <f t="shared" si="169"/>
        <v>23175</v>
      </c>
      <c r="AS98" s="25">
        <f t="shared" si="169"/>
        <v>23175</v>
      </c>
      <c r="AT98" s="25">
        <f t="shared" si="169"/>
        <v>23175</v>
      </c>
      <c r="AU98" s="25">
        <f t="shared" si="169"/>
        <v>23175</v>
      </c>
      <c r="AV98" s="25">
        <f t="shared" si="169"/>
        <v>23175</v>
      </c>
      <c r="AW98" s="25">
        <f t="shared" si="169"/>
        <v>23175</v>
      </c>
      <c r="AX98" s="25">
        <f t="shared" si="169"/>
        <v>23175</v>
      </c>
      <c r="AY98" s="25">
        <f t="shared" si="169"/>
        <v>23175</v>
      </c>
      <c r="AZ98" s="25">
        <f t="shared" si="169"/>
        <v>23175</v>
      </c>
      <c r="BA98" s="25">
        <f t="shared" si="169"/>
        <v>58175</v>
      </c>
      <c r="BB98" s="25">
        <f t="shared" si="169"/>
        <v>23175</v>
      </c>
      <c r="BC98" s="25">
        <f t="shared" si="169"/>
        <v>23175</v>
      </c>
      <c r="BD98" s="25">
        <f t="shared" si="169"/>
        <v>47895</v>
      </c>
      <c r="BE98" s="25">
        <f t="shared" si="169"/>
        <v>47895</v>
      </c>
      <c r="BF98" s="25">
        <f t="shared" si="169"/>
        <v>47895</v>
      </c>
      <c r="BG98" s="25">
        <f t="shared" si="169"/>
        <v>47895</v>
      </c>
      <c r="BH98" s="25">
        <f t="shared" si="169"/>
        <v>47895</v>
      </c>
      <c r="BI98" s="25">
        <f t="shared" si="169"/>
        <v>47895</v>
      </c>
      <c r="BJ98" s="25">
        <f t="shared" si="169"/>
        <v>47895</v>
      </c>
      <c r="BK98" s="25">
        <f t="shared" si="169"/>
        <v>47895</v>
      </c>
      <c r="BL98" s="25">
        <f t="shared" si="169"/>
        <v>47895</v>
      </c>
      <c r="BM98" s="25">
        <f t="shared" si="169"/>
        <v>82895</v>
      </c>
      <c r="BN98" s="25">
        <f t="shared" si="169"/>
        <v>47895</v>
      </c>
      <c r="BO98" s="25">
        <f t="shared" si="169"/>
        <v>47895</v>
      </c>
    </row>
    <row r="99" spans="1:67" ht="13.5" thickBot="1" x14ac:dyDescent="0.25">
      <c r="A99" s="6"/>
      <c r="B99" s="7" t="s">
        <v>72</v>
      </c>
      <c r="C99" s="28">
        <f>C96*$H$94+C98</f>
        <v>0</v>
      </c>
      <c r="D99" s="28">
        <f>D96*$H$94+D98</f>
        <v>0</v>
      </c>
      <c r="E99" s="28">
        <v>75000</v>
      </c>
      <c r="F99" s="28">
        <f t="shared" ref="F99:AK99" si="170">F96*$H$94+F98</f>
        <v>0</v>
      </c>
      <c r="G99" s="28">
        <f t="shared" si="170"/>
        <v>0</v>
      </c>
      <c r="H99" s="28">
        <f t="shared" si="170"/>
        <v>3090</v>
      </c>
      <c r="I99" s="28">
        <f t="shared" si="170"/>
        <v>3090</v>
      </c>
      <c r="J99" s="28">
        <f t="shared" si="170"/>
        <v>3090</v>
      </c>
      <c r="K99" s="28">
        <f t="shared" si="170"/>
        <v>3090</v>
      </c>
      <c r="L99" s="28">
        <f t="shared" si="170"/>
        <v>3090</v>
      </c>
      <c r="M99" s="28">
        <f t="shared" si="170"/>
        <v>3090</v>
      </c>
      <c r="N99" s="28">
        <f t="shared" si="170"/>
        <v>3090</v>
      </c>
      <c r="O99" s="28">
        <f t="shared" si="170"/>
        <v>3090</v>
      </c>
      <c r="P99" s="28">
        <f t="shared" si="170"/>
        <v>3090</v>
      </c>
      <c r="Q99" s="28">
        <f t="shared" si="170"/>
        <v>38090</v>
      </c>
      <c r="R99" s="28">
        <f t="shared" si="170"/>
        <v>3090</v>
      </c>
      <c r="S99" s="28">
        <f t="shared" si="170"/>
        <v>3090</v>
      </c>
      <c r="T99" s="28">
        <f t="shared" si="170"/>
        <v>9270</v>
      </c>
      <c r="U99" s="28">
        <f t="shared" si="170"/>
        <v>9270</v>
      </c>
      <c r="V99" s="28">
        <f t="shared" si="170"/>
        <v>9270</v>
      </c>
      <c r="W99" s="28">
        <f t="shared" si="170"/>
        <v>9270</v>
      </c>
      <c r="X99" s="28">
        <f t="shared" si="170"/>
        <v>9270</v>
      </c>
      <c r="Y99" s="28">
        <f t="shared" si="170"/>
        <v>9270</v>
      </c>
      <c r="Z99" s="28">
        <f t="shared" si="170"/>
        <v>9270</v>
      </c>
      <c r="AA99" s="28">
        <f t="shared" si="170"/>
        <v>9270</v>
      </c>
      <c r="AB99" s="28">
        <f t="shared" si="170"/>
        <v>9270</v>
      </c>
      <c r="AC99" s="28">
        <f t="shared" si="170"/>
        <v>44270</v>
      </c>
      <c r="AD99" s="28">
        <f t="shared" si="170"/>
        <v>9270</v>
      </c>
      <c r="AE99" s="28">
        <f t="shared" si="170"/>
        <v>9270</v>
      </c>
      <c r="AF99" s="28">
        <f t="shared" si="170"/>
        <v>23175</v>
      </c>
      <c r="AG99" s="28">
        <f t="shared" si="170"/>
        <v>23175</v>
      </c>
      <c r="AH99" s="28">
        <f t="shared" si="170"/>
        <v>23175</v>
      </c>
      <c r="AI99" s="28">
        <f t="shared" si="170"/>
        <v>23175</v>
      </c>
      <c r="AJ99" s="28">
        <f t="shared" si="170"/>
        <v>23175</v>
      </c>
      <c r="AK99" s="28">
        <f t="shared" si="170"/>
        <v>23175</v>
      </c>
      <c r="AL99" s="28">
        <f t="shared" ref="AL99:BO99" si="171">AL96*$H$94+AL98</f>
        <v>23175</v>
      </c>
      <c r="AM99" s="28">
        <f t="shared" si="171"/>
        <v>23175</v>
      </c>
      <c r="AN99" s="28">
        <f t="shared" si="171"/>
        <v>23175</v>
      </c>
      <c r="AO99" s="28">
        <f t="shared" si="171"/>
        <v>58175</v>
      </c>
      <c r="AP99" s="28">
        <f t="shared" si="171"/>
        <v>23175</v>
      </c>
      <c r="AQ99" s="28">
        <f t="shared" si="171"/>
        <v>23175</v>
      </c>
      <c r="AR99" s="28">
        <f t="shared" si="171"/>
        <v>47895</v>
      </c>
      <c r="AS99" s="28">
        <f t="shared" si="171"/>
        <v>47895</v>
      </c>
      <c r="AT99" s="28">
        <f t="shared" si="171"/>
        <v>47895</v>
      </c>
      <c r="AU99" s="28">
        <f t="shared" si="171"/>
        <v>47895</v>
      </c>
      <c r="AV99" s="28">
        <f t="shared" si="171"/>
        <v>47895</v>
      </c>
      <c r="AW99" s="28">
        <f t="shared" si="171"/>
        <v>47895</v>
      </c>
      <c r="AX99" s="28">
        <f t="shared" si="171"/>
        <v>47895</v>
      </c>
      <c r="AY99" s="28">
        <f t="shared" si="171"/>
        <v>47895</v>
      </c>
      <c r="AZ99" s="28">
        <f t="shared" si="171"/>
        <v>47895</v>
      </c>
      <c r="BA99" s="28">
        <f t="shared" si="171"/>
        <v>82895</v>
      </c>
      <c r="BB99" s="28">
        <f t="shared" si="171"/>
        <v>47895</v>
      </c>
      <c r="BC99" s="28">
        <f t="shared" si="171"/>
        <v>47895</v>
      </c>
      <c r="BD99" s="28">
        <f t="shared" si="171"/>
        <v>84975</v>
      </c>
      <c r="BE99" s="28">
        <f t="shared" si="171"/>
        <v>84975</v>
      </c>
      <c r="BF99" s="28">
        <f t="shared" si="171"/>
        <v>84975</v>
      </c>
      <c r="BG99" s="28">
        <f t="shared" si="171"/>
        <v>84975</v>
      </c>
      <c r="BH99" s="28">
        <f t="shared" si="171"/>
        <v>84975</v>
      </c>
      <c r="BI99" s="28">
        <f t="shared" si="171"/>
        <v>84975</v>
      </c>
      <c r="BJ99" s="28">
        <f t="shared" si="171"/>
        <v>84975</v>
      </c>
      <c r="BK99" s="28">
        <f t="shared" si="171"/>
        <v>84975</v>
      </c>
      <c r="BL99" s="28">
        <f t="shared" si="171"/>
        <v>84975</v>
      </c>
      <c r="BM99" s="28">
        <f t="shared" si="171"/>
        <v>119975</v>
      </c>
      <c r="BN99" s="28">
        <f t="shared" si="171"/>
        <v>84975</v>
      </c>
      <c r="BO99" s="28">
        <f t="shared" si="171"/>
        <v>84975</v>
      </c>
    </row>
    <row r="100" spans="1:67" ht="13.5" thickTop="1" x14ac:dyDescent="0.2">
      <c r="A100" s="6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</row>
    <row r="101" spans="1:67" ht="12.75" x14ac:dyDescent="0.2">
      <c r="A101" s="6" t="str">
        <f>'[1]financial plan'!A114</f>
        <v>income advertisement</v>
      </c>
      <c r="B101" s="6" t="s">
        <v>57</v>
      </c>
      <c r="C101" s="6"/>
      <c r="D101" s="6"/>
      <c r="E101" s="6"/>
      <c r="F101" s="6"/>
      <c r="G101" s="6"/>
      <c r="H101" s="6">
        <v>100</v>
      </c>
      <c r="I101" s="6">
        <f>H101*(1+Budget!$D$86)</f>
        <v>110.00000000000001</v>
      </c>
      <c r="J101" s="6">
        <f>I101*(1+Budget!$D$86)</f>
        <v>121.00000000000003</v>
      </c>
      <c r="K101" s="6">
        <f>J101*(1+Budget!$D$86)</f>
        <v>133.10000000000005</v>
      </c>
      <c r="L101" s="6">
        <f>K101*(1+Budget!$D$86)</f>
        <v>146.41000000000008</v>
      </c>
      <c r="M101" s="6">
        <f>L101*(1+Budget!$D$86)</f>
        <v>161.0510000000001</v>
      </c>
      <c r="N101" s="6">
        <f>M101*(1+Budget!$D$86)</f>
        <v>177.15610000000012</v>
      </c>
      <c r="O101" s="6">
        <f>N101*(1+Budget!$D$86)</f>
        <v>194.87171000000015</v>
      </c>
      <c r="P101" s="6">
        <f>O101*(1+Budget!$D$86)</f>
        <v>214.3588810000002</v>
      </c>
      <c r="Q101" s="6">
        <f>P101*(1+Budget!$D$86)</f>
        <v>235.79476910000022</v>
      </c>
      <c r="R101" s="6">
        <f>Q101*(1+Budget!$D$86)</f>
        <v>259.37424601000026</v>
      </c>
      <c r="S101" s="6">
        <f>R101*(1+Budget!$D$86)</f>
        <v>285.3116706110003</v>
      </c>
      <c r="T101" s="6">
        <f>S101*(1+Budget!$D$86)</f>
        <v>313.84283767210036</v>
      </c>
      <c r="U101" s="6">
        <f>T101*(1+Budget!$D$86)</f>
        <v>345.22712143931039</v>
      </c>
      <c r="V101" s="6">
        <f>U101*(1+Budget!$D$86)</f>
        <v>379.74983358324147</v>
      </c>
      <c r="W101" s="6">
        <f>V101*(1+Budget!$D$86)</f>
        <v>417.72481694156562</v>
      </c>
      <c r="X101" s="6">
        <f>W101*(1+Budget!$D$86)</f>
        <v>459.49729863572225</v>
      </c>
      <c r="Y101" s="6">
        <f>X101*(1+Budget!$D$86)</f>
        <v>505.4470284992945</v>
      </c>
      <c r="Z101" s="6">
        <f>Y101*(1+Budget!$D$86)</f>
        <v>555.99173134922398</v>
      </c>
      <c r="AA101" s="6">
        <f>Z101*(1+Budget!$D$86)</f>
        <v>611.59090448414645</v>
      </c>
      <c r="AB101" s="6">
        <f>AA101*(1+Budget!$D$86)</f>
        <v>672.74999493256109</v>
      </c>
      <c r="AC101" s="6">
        <f>AB101*(1+Budget!$D$86)</f>
        <v>740.02499442581723</v>
      </c>
      <c r="AD101" s="6">
        <f>AC101*(1+Budget!$D$86)</f>
        <v>814.02749386839901</v>
      </c>
      <c r="AE101" s="6">
        <f>AD101*(1+Budget!$D$86)</f>
        <v>895.43024325523902</v>
      </c>
      <c r="AF101" s="6">
        <f>AE101*(1+Budget!$D$86)</f>
        <v>984.97326758076304</v>
      </c>
      <c r="AG101" s="6">
        <f>AF101*(1+Budget!$D$86)</f>
        <v>1083.4705943388394</v>
      </c>
      <c r="AH101" s="6">
        <f>AG101*(1+Budget!$D$86)</f>
        <v>1191.8176537727234</v>
      </c>
      <c r="AI101" s="6">
        <f>AH101*(1+Budget!$D$86)</f>
        <v>1310.9994191499959</v>
      </c>
      <c r="AJ101" s="6">
        <f>AI101*(1+Budget!$D$86)</f>
        <v>1442.0993610649957</v>
      </c>
      <c r="AK101" s="6">
        <f>AJ101*(1+Budget!$D$86)</f>
        <v>1586.3092971714955</v>
      </c>
      <c r="AL101" s="6">
        <f>AK101*(1+Budget!$D$86)</f>
        <v>1744.9402268886452</v>
      </c>
      <c r="AM101" s="6">
        <f>AL101*(1+Budget!$D$86)</f>
        <v>1919.4342495775097</v>
      </c>
      <c r="AN101" s="6">
        <f>AM101*(1+Budget!$D$86)</f>
        <v>2111.3776745352607</v>
      </c>
      <c r="AO101" s="6">
        <f>AN101*(1+Budget!$D$86)</f>
        <v>2322.5154419887867</v>
      </c>
      <c r="AP101" s="6">
        <f>AO101*(1+Budget!$D$86)</f>
        <v>2554.7669861876657</v>
      </c>
      <c r="AQ101" s="6">
        <f>AP101*(1+Budget!$D$86)</f>
        <v>2810.2436848064326</v>
      </c>
      <c r="AR101" s="6">
        <f>AQ101*(1+Budget!$D$86)</f>
        <v>3091.2680532870763</v>
      </c>
      <c r="AS101" s="6">
        <f>AR101*(1+Budget!$D$86)</f>
        <v>3400.3948586157844</v>
      </c>
      <c r="AT101" s="6">
        <f>AS101*(1+Budget!$D$86)</f>
        <v>3740.4343444773631</v>
      </c>
      <c r="AU101" s="6">
        <f>AT101*(1+Budget!$D$86)</f>
        <v>4114.4777789250993</v>
      </c>
      <c r="AV101" s="6">
        <f>AU101*(1+Budget!$D$86)</f>
        <v>4525.9255568176095</v>
      </c>
      <c r="AW101" s="6">
        <f>AV101*(1+Budget!$D$86)</f>
        <v>4978.5181124993705</v>
      </c>
      <c r="AX101" s="6">
        <f>AW101*(1+Budget!$D$86)</f>
        <v>5476.3699237493083</v>
      </c>
      <c r="AY101" s="6">
        <f>AX101*(1+Budget!$D$86)</f>
        <v>6024.00691612424</v>
      </c>
      <c r="AZ101" s="6">
        <f>AY101*(1+Budget!$D$86)</f>
        <v>6626.4076077366644</v>
      </c>
      <c r="BA101" s="6">
        <f>AZ101*(1+Budget!$D$86)</f>
        <v>7289.0483685103318</v>
      </c>
      <c r="BB101" s="6">
        <f>BA101*(1+Budget!$D$86)</f>
        <v>8017.9532053613657</v>
      </c>
      <c r="BC101" s="6">
        <f>BB101*(1+Budget!$D$86)</f>
        <v>8819.748525897503</v>
      </c>
      <c r="BD101" s="6">
        <f>BC101*(1+Budget!$D$86)</f>
        <v>9701.7233784872533</v>
      </c>
      <c r="BE101" s="6">
        <f>BD101*(1+Budget!$D$86)</f>
        <v>10671.895716335979</v>
      </c>
      <c r="BF101" s="6">
        <f>BE101*(1+Budget!$D$86)</f>
        <v>11739.085287969578</v>
      </c>
      <c r="BG101" s="6">
        <f>BF101*(1+Budget!$D$86)</f>
        <v>12912.993816766537</v>
      </c>
      <c r="BH101" s="6">
        <f>BG101*(1+Budget!$D$86)</f>
        <v>14204.293198443193</v>
      </c>
      <c r="BI101" s="6">
        <f>BH101*(1+Budget!$D$86)</f>
        <v>15624.722518287514</v>
      </c>
      <c r="BJ101" s="6">
        <f>BI101*(1+Budget!$D$86)</f>
        <v>17187.194770116268</v>
      </c>
      <c r="BK101" s="6">
        <f>BJ101*(1+Budget!$D$86)</f>
        <v>18905.914247127897</v>
      </c>
      <c r="BL101" s="6">
        <f>BK101*(1+Budget!$D$86)</f>
        <v>20796.505671840689</v>
      </c>
      <c r="BM101" s="6">
        <f>BL101*(1+Budget!$D$86)</f>
        <v>22876.15623902476</v>
      </c>
      <c r="BN101" s="6">
        <f>BM101*(1+Budget!$D$86)</f>
        <v>25163.771862927239</v>
      </c>
      <c r="BO101" s="6">
        <f>BN101*(1+Budget!$D$86)</f>
        <v>27680.149049219966</v>
      </c>
    </row>
    <row r="102" spans="1:67" ht="12.75" x14ac:dyDescent="0.2">
      <c r="A102" s="6"/>
      <c r="B102" s="6" t="s">
        <v>63</v>
      </c>
      <c r="C102" s="31"/>
      <c r="D102" s="31"/>
      <c r="E102" s="31"/>
      <c r="F102" s="31"/>
      <c r="G102" s="31"/>
      <c r="H102" s="31">
        <v>0</v>
      </c>
      <c r="I102" s="31">
        <f>H103*Budget!$D$87</f>
        <v>56.999999999999993</v>
      </c>
      <c r="J102" s="31">
        <f>I103*Budget!$D$87</f>
        <v>87.21</v>
      </c>
      <c r="K102" s="31">
        <f>J103*Budget!$D$87</f>
        <v>106.47030000000001</v>
      </c>
      <c r="L102" s="31">
        <f>K103*Budget!$D$87</f>
        <v>121.64922900000005</v>
      </c>
      <c r="M102" s="31">
        <f>L103*Budget!$D$87</f>
        <v>135.76286847000006</v>
      </c>
      <c r="N102" s="31">
        <f>M103*Budget!$D$87</f>
        <v>150.17710344210008</v>
      </c>
      <c r="O102" s="31">
        <f>N103*Budget!$D$87</f>
        <v>165.55513148010309</v>
      </c>
      <c r="P102" s="31">
        <f>O103*Budget!$D$87</f>
        <v>182.2655812364444</v>
      </c>
      <c r="Q102" s="31">
        <f>P103*Budget!$D$87</f>
        <v>200.55876210167122</v>
      </c>
      <c r="R102" s="31">
        <f>Q103*Budget!$D$87</f>
        <v>220.64328609071873</v>
      </c>
      <c r="S102" s="31">
        <f>R103*Budget!$D$87</f>
        <v>242.71993324470921</v>
      </c>
      <c r="T102" s="31">
        <f>S103*Budget!$D$87</f>
        <v>266.99722354349512</v>
      </c>
      <c r="U102" s="31">
        <f>T103*Budget!$D$87</f>
        <v>293.6992235968001</v>
      </c>
      <c r="V102" s="31">
        <f>U103*Budget!$D$87</f>
        <v>323.07012536703093</v>
      </c>
      <c r="W102" s="31">
        <f>V103*Budget!$D$87</f>
        <v>355.37755905027097</v>
      </c>
      <c r="X102" s="31">
        <f>W103*Budget!$D$87</f>
        <v>390.91549604830897</v>
      </c>
      <c r="Y102" s="31">
        <f>X103*Budget!$D$87</f>
        <v>430.00712352313451</v>
      </c>
      <c r="Z102" s="31">
        <f>Y103*Budget!$D$87</f>
        <v>473.00786935954568</v>
      </c>
      <c r="AA102" s="31">
        <f>Z103*Budget!$D$87</f>
        <v>520.30867069366218</v>
      </c>
      <c r="AB102" s="31">
        <f>AA103*Budget!$D$87</f>
        <v>572.33954395423837</v>
      </c>
      <c r="AC102" s="31">
        <f>AB103*Budget!$D$87</f>
        <v>629.57350101188217</v>
      </c>
      <c r="AD102" s="31">
        <f>AC103*Budget!$D$87</f>
        <v>692.53085225782513</v>
      </c>
      <c r="AE102" s="31">
        <f>AD103*Budget!$D$87</f>
        <v>761.78393797585215</v>
      </c>
      <c r="AF102" s="31">
        <f>AE103*Budget!$D$87</f>
        <v>837.96233198510276</v>
      </c>
      <c r="AG102" s="31">
        <f>AF103*Budget!$D$87</f>
        <v>921.75856527462918</v>
      </c>
      <c r="AH102" s="31">
        <f>AG103*Budget!$D$87</f>
        <v>1013.9344218412288</v>
      </c>
      <c r="AI102" s="31">
        <f>AH103*Budget!$D$87</f>
        <v>1115.3278640421804</v>
      </c>
      <c r="AJ102" s="31">
        <f>AI103*Budget!$D$87</f>
        <v>1226.8606504536353</v>
      </c>
      <c r="AK102" s="31">
        <f>AJ103*Budget!$D$87</f>
        <v>1349.5467155021108</v>
      </c>
      <c r="AL102" s="31">
        <f>AK103*Budget!$D$87</f>
        <v>1484.50138705366</v>
      </c>
      <c r="AM102" s="31">
        <f>AL103*Budget!$D$87</f>
        <v>1632.9515257596015</v>
      </c>
      <c r="AN102" s="31">
        <f>AM103*Budget!$D$87</f>
        <v>1796.2466783358091</v>
      </c>
      <c r="AO102" s="31">
        <f>AN103*Budget!$D$87</f>
        <v>1975.8713461694965</v>
      </c>
      <c r="AP102" s="31">
        <f>AO103*Budget!$D$87</f>
        <v>2173.4584807864921</v>
      </c>
      <c r="AQ102" s="31">
        <f>AP103*Budget!$D$87</f>
        <v>2390.8043288651606</v>
      </c>
      <c r="AR102" s="31">
        <f>AQ103*Budget!$D$87</f>
        <v>2629.8847617516858</v>
      </c>
      <c r="AS102" s="31">
        <f>AR103*Budget!$D$87</f>
        <v>2892.8732379268586</v>
      </c>
      <c r="AT102" s="31">
        <f>AS103*Budget!$D$87</f>
        <v>3182.1605617195464</v>
      </c>
      <c r="AU102" s="31">
        <f>AT103*Budget!$D$87</f>
        <v>3500.3766178915012</v>
      </c>
      <c r="AV102" s="31">
        <f>AU103*Budget!$D$87</f>
        <v>3850.4142796806523</v>
      </c>
      <c r="AW102" s="31">
        <f>AV103*Budget!$D$87</f>
        <v>4235.455707648719</v>
      </c>
      <c r="AX102" s="31">
        <f>AW103*Budget!$D$87</f>
        <v>4659.0012784135897</v>
      </c>
      <c r="AY102" s="31">
        <f>AX103*Budget!$D$87</f>
        <v>5124.9014062549486</v>
      </c>
      <c r="AZ102" s="31">
        <f>AY103*Budget!$D$87</f>
        <v>5637.3915468804444</v>
      </c>
      <c r="BA102" s="31">
        <f>AZ103*Budget!$D$87</f>
        <v>6201.1307015684897</v>
      </c>
      <c r="BB102" s="31">
        <f>BA103*Budget!$D$87</f>
        <v>6821.2437717253397</v>
      </c>
      <c r="BC102" s="31">
        <f>BB103*Budget!$D$87</f>
        <v>7503.3681488978746</v>
      </c>
      <c r="BD102" s="31">
        <f>BC103*Budget!$D$87</f>
        <v>8253.7049637876607</v>
      </c>
      <c r="BE102" s="31">
        <f>BD103*Budget!$D$87</f>
        <v>9079.0754601664285</v>
      </c>
      <c r="BF102" s="31">
        <f>BE103*Budget!$D$87</f>
        <v>9986.9830061830744</v>
      </c>
      <c r="BG102" s="31">
        <f>BF103*Budget!$D$87</f>
        <v>10985.68130680138</v>
      </c>
      <c r="BH102" s="31">
        <f>BG103*Budget!$D$87</f>
        <v>12084.24943748152</v>
      </c>
      <c r="BI102" s="31">
        <f>BH103*Budget!$D$87</f>
        <v>13292.674381229672</v>
      </c>
      <c r="BJ102" s="31">
        <f>BI103*Budget!$D$87</f>
        <v>14621.941819352642</v>
      </c>
      <c r="BK102" s="31">
        <f>BJ103*Budget!$D$87</f>
        <v>16084.136001287905</v>
      </c>
      <c r="BL102" s="31">
        <f>BK103*Budget!$D$87</f>
        <v>17692.5496014167</v>
      </c>
      <c r="BM102" s="31">
        <f>BL103*Budget!$D$87</f>
        <v>19461.804561558376</v>
      </c>
      <c r="BN102" s="31">
        <f>BM103*Budget!$D$87</f>
        <v>21407.985017714211</v>
      </c>
      <c r="BO102" s="31">
        <f>BN103*Budget!$D$87</f>
        <v>23548.783519485638</v>
      </c>
    </row>
    <row r="103" spans="1:67" ht="12.75" x14ac:dyDescent="0.2">
      <c r="A103" s="6"/>
      <c r="B103" s="6" t="s">
        <v>56</v>
      </c>
      <c r="C103" s="31"/>
      <c r="D103" s="31"/>
      <c r="E103" s="31"/>
      <c r="F103" s="31"/>
      <c r="G103" s="31"/>
      <c r="H103" s="31">
        <f>H101-H102</f>
        <v>100</v>
      </c>
      <c r="I103" s="31">
        <f t="shared" ref="I103:AN103" si="172">H103+I101-I102</f>
        <v>153</v>
      </c>
      <c r="J103" s="31">
        <f t="shared" si="172"/>
        <v>186.79000000000002</v>
      </c>
      <c r="K103" s="31">
        <f t="shared" si="172"/>
        <v>213.41970000000009</v>
      </c>
      <c r="L103" s="31">
        <f t="shared" si="172"/>
        <v>238.18047100000013</v>
      </c>
      <c r="M103" s="31">
        <f t="shared" si="172"/>
        <v>263.46860253000017</v>
      </c>
      <c r="N103" s="31">
        <f t="shared" si="172"/>
        <v>290.44759908790019</v>
      </c>
      <c r="O103" s="31">
        <f t="shared" si="172"/>
        <v>319.76417760779725</v>
      </c>
      <c r="P103" s="31">
        <f t="shared" si="172"/>
        <v>351.85747737135307</v>
      </c>
      <c r="Q103" s="31">
        <f t="shared" si="172"/>
        <v>387.09348436968202</v>
      </c>
      <c r="R103" s="31">
        <f t="shared" si="172"/>
        <v>425.82444428896355</v>
      </c>
      <c r="S103" s="31">
        <f t="shared" si="172"/>
        <v>468.4161816552546</v>
      </c>
      <c r="T103" s="31">
        <f t="shared" si="172"/>
        <v>515.26179578385984</v>
      </c>
      <c r="U103" s="31">
        <f t="shared" si="172"/>
        <v>566.78969362637008</v>
      </c>
      <c r="V103" s="31">
        <f t="shared" si="172"/>
        <v>623.46940184258074</v>
      </c>
      <c r="W103" s="31">
        <f t="shared" si="172"/>
        <v>685.81665973387544</v>
      </c>
      <c r="X103" s="31">
        <f t="shared" si="172"/>
        <v>754.39846232128866</v>
      </c>
      <c r="Y103" s="31">
        <f t="shared" si="172"/>
        <v>829.8383672974486</v>
      </c>
      <c r="Z103" s="31">
        <f t="shared" si="172"/>
        <v>912.82222928712679</v>
      </c>
      <c r="AA103" s="31">
        <f t="shared" si="172"/>
        <v>1004.1044630776112</v>
      </c>
      <c r="AB103" s="31">
        <f t="shared" si="172"/>
        <v>1104.5149140559338</v>
      </c>
      <c r="AC103" s="31">
        <f t="shared" si="172"/>
        <v>1214.9664074698687</v>
      </c>
      <c r="AD103" s="31">
        <f t="shared" si="172"/>
        <v>1336.4630490804425</v>
      </c>
      <c r="AE103" s="31">
        <f t="shared" si="172"/>
        <v>1470.1093543598295</v>
      </c>
      <c r="AF103" s="31">
        <f t="shared" si="172"/>
        <v>1617.1202899554899</v>
      </c>
      <c r="AG103" s="31">
        <f t="shared" si="172"/>
        <v>1778.8323190196998</v>
      </c>
      <c r="AH103" s="31">
        <f t="shared" si="172"/>
        <v>1956.715550951194</v>
      </c>
      <c r="AI103" s="31">
        <f t="shared" si="172"/>
        <v>2152.3871060590095</v>
      </c>
      <c r="AJ103" s="31">
        <f t="shared" si="172"/>
        <v>2367.6258166703701</v>
      </c>
      <c r="AK103" s="31">
        <f t="shared" si="172"/>
        <v>2604.3883983397545</v>
      </c>
      <c r="AL103" s="31">
        <f t="shared" si="172"/>
        <v>2864.8272381747397</v>
      </c>
      <c r="AM103" s="31">
        <f t="shared" si="172"/>
        <v>3151.3099619926479</v>
      </c>
      <c r="AN103" s="31">
        <f t="shared" si="172"/>
        <v>3466.4409581920995</v>
      </c>
      <c r="AO103" s="31">
        <f t="shared" ref="AO103:BO103" si="173">AN103+AO101-AO102</f>
        <v>3813.0850540113902</v>
      </c>
      <c r="AP103" s="31">
        <f t="shared" si="173"/>
        <v>4194.3935594125633</v>
      </c>
      <c r="AQ103" s="31">
        <f t="shared" si="173"/>
        <v>4613.8329153538352</v>
      </c>
      <c r="AR103" s="31">
        <f t="shared" si="173"/>
        <v>5075.2162068892258</v>
      </c>
      <c r="AS103" s="31">
        <f t="shared" si="173"/>
        <v>5582.7378275781521</v>
      </c>
      <c r="AT103" s="31">
        <f t="shared" si="173"/>
        <v>6141.0116103359678</v>
      </c>
      <c r="AU103" s="31">
        <f t="shared" si="173"/>
        <v>6755.112771369566</v>
      </c>
      <c r="AV103" s="31">
        <f t="shared" si="173"/>
        <v>7430.6240485065246</v>
      </c>
      <c r="AW103" s="31">
        <f t="shared" si="173"/>
        <v>8173.6864533571761</v>
      </c>
      <c r="AX103" s="31">
        <f t="shared" si="173"/>
        <v>8991.0550986928938</v>
      </c>
      <c r="AY103" s="31">
        <f t="shared" si="173"/>
        <v>9890.1606085621843</v>
      </c>
      <c r="AZ103" s="31">
        <f t="shared" si="173"/>
        <v>10879.176669418404</v>
      </c>
      <c r="BA103" s="31">
        <f t="shared" si="173"/>
        <v>11967.094336360246</v>
      </c>
      <c r="BB103" s="31">
        <f t="shared" si="173"/>
        <v>13163.803769996272</v>
      </c>
      <c r="BC103" s="31">
        <f t="shared" si="173"/>
        <v>14480.184146995898</v>
      </c>
      <c r="BD103" s="31">
        <f t="shared" si="173"/>
        <v>15928.202561695491</v>
      </c>
      <c r="BE103" s="31">
        <f t="shared" si="173"/>
        <v>17521.022817865043</v>
      </c>
      <c r="BF103" s="31">
        <f t="shared" si="173"/>
        <v>19273.125099651545</v>
      </c>
      <c r="BG103" s="31">
        <f t="shared" si="173"/>
        <v>21200.437609616703</v>
      </c>
      <c r="BH103" s="31">
        <f t="shared" si="173"/>
        <v>23320.481370578374</v>
      </c>
      <c r="BI103" s="31">
        <f t="shared" si="173"/>
        <v>25652.529507636216</v>
      </c>
      <c r="BJ103" s="31">
        <f t="shared" si="173"/>
        <v>28217.782458399837</v>
      </c>
      <c r="BK103" s="31">
        <f t="shared" si="173"/>
        <v>31039.56070423983</v>
      </c>
      <c r="BL103" s="31">
        <f t="shared" si="173"/>
        <v>34143.516774663818</v>
      </c>
      <c r="BM103" s="31">
        <f t="shared" si="173"/>
        <v>37557.868452130198</v>
      </c>
      <c r="BN103" s="31">
        <f t="shared" si="173"/>
        <v>41313.655297343226</v>
      </c>
      <c r="BO103" s="31">
        <f t="shared" si="173"/>
        <v>45445.020827077555</v>
      </c>
    </row>
    <row r="104" spans="1:67" ht="12.75" x14ac:dyDescent="0.2">
      <c r="A104" s="6"/>
      <c r="B104" s="6" t="str">
        <f>'[1]financial plan'!B114</f>
        <v>evolution unique user (% Chonic Patients)</v>
      </c>
      <c r="C104" s="32"/>
      <c r="D104" s="32"/>
      <c r="E104" s="32"/>
      <c r="F104" s="32"/>
      <c r="G104" s="32"/>
      <c r="H104" s="32">
        <f>H103/(Budget!$D$83*Budget!$D$84)</f>
        <v>6.2172656978847686E-7</v>
      </c>
      <c r="I104" s="32">
        <f>I103/(Budget!$D$83*Budget!$D$84)</f>
        <v>9.5124165177636964E-7</v>
      </c>
      <c r="J104" s="32">
        <f>J103/(Budget!$D$83*Budget!$D$84)</f>
        <v>1.161323059707896E-6</v>
      </c>
      <c r="K104" s="32">
        <f>K103/(Budget!$D$83*Budget!$D$84)</f>
        <v>1.3268869800628587E-6</v>
      </c>
      <c r="L104" s="32">
        <f>L103/(Budget!$D$83*Budget!$D$84)</f>
        <v>1.4808312722543388E-6</v>
      </c>
      <c r="M104" s="32">
        <f>M103/(Budget!$D$83*Budget!$D$84)</f>
        <v>1.6380543049794063E-6</v>
      </c>
      <c r="N104" s="32">
        <f>N103/(Budget!$D$83*Budget!$D$84)</f>
        <v>1.8057898948421893E-6</v>
      </c>
      <c r="O104" s="32">
        <f>O103/(Budget!$D$83*Budget!$D$84)</f>
        <v>1.9880588528532907E-6</v>
      </c>
      <c r="P104" s="32">
        <f>P103/(Budget!$D$83*Budget!$D$84)</f>
        <v>2.1875914246051799E-6</v>
      </c>
      <c r="Q104" s="32">
        <f>Q103/(Budget!$D$83*Budget!$D$84)</f>
        <v>2.4066630422463178E-6</v>
      </c>
      <c r="R104" s="32">
        <f>R103/(Budget!$D$83*Budget!$D$84)</f>
        <v>2.6474637107986169E-6</v>
      </c>
      <c r="S104" s="32">
        <f>S103/(Budget!$D$83*Budget!$D$84)</f>
        <v>2.912267858539375E-6</v>
      </c>
      <c r="T104" s="32">
        <f>T103/(Budget!$D$83*Budget!$D$84)</f>
        <v>3.2035194883574986E-6</v>
      </c>
      <c r="U104" s="32">
        <f>U103/(Budget!$D$83*Budget!$D$84)</f>
        <v>3.5238821200978482E-6</v>
      </c>
      <c r="V104" s="32">
        <f>V103/(Budget!$D$83*Budget!$D$84)</f>
        <v>3.8762749257566122E-6</v>
      </c>
      <c r="W104" s="32">
        <f>W103/(Budget!$D$83*Budget!$D$84)</f>
        <v>4.2639043936013342E-6</v>
      </c>
      <c r="X104" s="32">
        <f>X103/(Budget!$D$83*Budget!$D$84)</f>
        <v>4.6902956823271631E-6</v>
      </c>
      <c r="Y104" s="32">
        <f>Y103/(Budget!$D$83*Budget!$D$84)</f>
        <v>5.1593256157871292E-6</v>
      </c>
      <c r="Z104" s="32">
        <f>Z103/(Budget!$D$83*Budget!$D$84)</f>
        <v>5.6752583344135591E-6</v>
      </c>
      <c r="AA104" s="32">
        <f>AA103/(Budget!$D$83*Budget!$D$84)</f>
        <v>6.242784235385435E-6</v>
      </c>
      <c r="AB104" s="32">
        <f>AB103/(Budget!$D$83*Budget!$D$84)</f>
        <v>6.8670626879621004E-6</v>
      </c>
      <c r="AC104" s="32">
        <f>AC103/(Budget!$D$83*Budget!$D$84)</f>
        <v>7.5537689692447036E-6</v>
      </c>
      <c r="AD104" s="32">
        <f>AD103/(Budget!$D$83*Budget!$D$84)</f>
        <v>8.3091458715383232E-6</v>
      </c>
      <c r="AE104" s="32">
        <f>AE103/(Budget!$D$83*Budget!$D$84)</f>
        <v>9.1400604610008915E-6</v>
      </c>
      <c r="AF104" s="32">
        <f>AF103/(Budget!$D$83*Budget!$D$84)</f>
        <v>1.0054066508093738E-5</v>
      </c>
      <c r="AG104" s="32">
        <f>AG103/(Budget!$D$83*Budget!$D$84)</f>
        <v>1.1059473159329995E-5</v>
      </c>
      <c r="AH104" s="32">
        <f>AH103/(Budget!$D$83*Budget!$D$84)</f>
        <v>1.2165420475446556E-5</v>
      </c>
      <c r="AI104" s="32">
        <f>AI103/(Budget!$D$83*Budget!$D$84)</f>
        <v>1.3381962523070146E-5</v>
      </c>
      <c r="AJ104" s="32">
        <f>AJ103/(Budget!$D$83*Budget!$D$84)</f>
        <v>1.4720158775411104E-5</v>
      </c>
      <c r="AK104" s="32">
        <f>AK103/(Budget!$D$83*Budget!$D$84)</f>
        <v>1.6192174652966809E-5</v>
      </c>
      <c r="AL104" s="32">
        <f>AL103/(Budget!$D$83*Budget!$D$84)</f>
        <v>1.7811392118269769E-5</v>
      </c>
      <c r="AM104" s="32">
        <f>AM103/(Budget!$D$83*Budget!$D$84)</f>
        <v>1.9592531330099443E-5</v>
      </c>
      <c r="AN104" s="32">
        <f>AN103/(Budget!$D$83*Budget!$D$84)</f>
        <v>2.155178446311055E-5</v>
      </c>
      <c r="AO104" s="32">
        <f>AO103/(Budget!$D$83*Budget!$D$84)</f>
        <v>2.3706962909422109E-5</v>
      </c>
      <c r="AP104" s="32">
        <f>AP103/(Budget!$D$83*Budget!$D$84)</f>
        <v>2.607765920036453E-5</v>
      </c>
      <c r="AQ104" s="32">
        <f>AQ103/(Budget!$D$83*Budget!$D$84)</f>
        <v>2.8685425120401081E-5</v>
      </c>
      <c r="AR104" s="32">
        <f>AR103/(Budget!$D$83*Budget!$D$84)</f>
        <v>3.1553967632441229E-5</v>
      </c>
      <c r="AS104" s="32">
        <f>AS103/(Budget!$D$83*Budget!$D$84)</f>
        <v>3.4709364395685382E-5</v>
      </c>
      <c r="AT104" s="32">
        <f>AT103/(Budget!$D$83*Budget!$D$84)</f>
        <v>3.8180300835253922E-5</v>
      </c>
      <c r="AU104" s="32">
        <f>AU103/(Budget!$D$83*Budget!$D$84)</f>
        <v>4.1998330918779317E-5</v>
      </c>
      <c r="AV104" s="32">
        <f>AV103/(Budget!$D$83*Budget!$D$84)</f>
        <v>4.6198164010657263E-5</v>
      </c>
      <c r="AW104" s="32">
        <f>AW103/(Budget!$D$83*Budget!$D$84)</f>
        <v>5.0817980411722982E-5</v>
      </c>
      <c r="AX104" s="32">
        <f>AX103/(Budget!$D$83*Budget!$D$84)</f>
        <v>5.5899778452895286E-5</v>
      </c>
      <c r="AY104" s="32">
        <f>AY103/(Budget!$D$83*Budget!$D$84)</f>
        <v>6.1489756298184825E-5</v>
      </c>
      <c r="AZ104" s="32">
        <f>AZ103/(Budget!$D$83*Budget!$D$84)</f>
        <v>6.7638731928003305E-5</v>
      </c>
      <c r="BA104" s="32">
        <f>BA103/(Budget!$D$83*Budget!$D$84)</f>
        <v>7.4402605120803641E-5</v>
      </c>
      <c r="BB104" s="32">
        <f>BB103/(Budget!$D$83*Budget!$D$84)</f>
        <v>8.1842865632884024E-5</v>
      </c>
      <c r="BC104" s="32">
        <f>BC103/(Budget!$D$83*Budget!$D$84)</f>
        <v>9.0027152196172424E-5</v>
      </c>
      <c r="BD104" s="32">
        <f>BD103/(Budget!$D$83*Budget!$D$84)</f>
        <v>9.9029867415789685E-5</v>
      </c>
      <c r="BE104" s="32">
        <f>BE103/(Budget!$D$83*Budget!$D$84)</f>
        <v>1.0893285415736866E-4</v>
      </c>
      <c r="BF104" s="32">
        <f>BF103/(Budget!$D$83*Budget!$D$84)</f>
        <v>1.1982613957310552E-4</v>
      </c>
      <c r="BG104" s="32">
        <f>BG103/(Budget!$D$83*Budget!$D$84)</f>
        <v>1.3180875353041609E-4</v>
      </c>
      <c r="BH104" s="32">
        <f>BH103/(Budget!$D$83*Budget!$D$84)</f>
        <v>1.449896288834577E-4</v>
      </c>
      <c r="BI104" s="32">
        <f>BI103/(Budget!$D$83*Budget!$D$84)</f>
        <v>1.5948859177180352E-4</v>
      </c>
      <c r="BJ104" s="32">
        <f>BJ103/(Budget!$D$83*Budget!$D$84)</f>
        <v>1.7543745094898385E-4</v>
      </c>
      <c r="BK104" s="32">
        <f>BK103/(Budget!$D$83*Budget!$D$84)</f>
        <v>1.929811960438823E-4</v>
      </c>
      <c r="BL104" s="32">
        <f>BL103/(Budget!$D$83*Budget!$D$84)</f>
        <v>2.1227931564827055E-4</v>
      </c>
      <c r="BM104" s="32">
        <f>BM103/(Budget!$D$83*Budget!$D$84)</f>
        <v>2.3350724721309761E-4</v>
      </c>
      <c r="BN104" s="32">
        <f>BN103/(Budget!$D$83*Budget!$D$84)</f>
        <v>2.568579719344074E-4</v>
      </c>
      <c r="BO104" s="32">
        <f>BO103/(Budget!$D$83*Budget!$D$84)</f>
        <v>2.8254376912784817E-4</v>
      </c>
    </row>
    <row r="105" spans="1:67" ht="12.75" x14ac:dyDescent="0.2">
      <c r="A105" s="6"/>
      <c r="B105" s="6" t="str">
        <f>'[1]financial plan'!B116</f>
        <v>evolution use platform / day (Daily Active Users)</v>
      </c>
      <c r="C105" s="12"/>
      <c r="D105" s="12"/>
      <c r="E105" s="12"/>
      <c r="F105" s="12"/>
      <c r="G105" s="12"/>
      <c r="H105" s="12">
        <v>2</v>
      </c>
      <c r="I105" s="12">
        <v>2</v>
      </c>
      <c r="J105" s="12">
        <v>2</v>
      </c>
      <c r="K105" s="12">
        <v>2</v>
      </c>
      <c r="L105" s="12">
        <v>2</v>
      </c>
      <c r="M105" s="12">
        <v>2</v>
      </c>
      <c r="N105" s="12">
        <v>2</v>
      </c>
      <c r="O105" s="12">
        <v>2</v>
      </c>
      <c r="P105" s="12">
        <v>2</v>
      </c>
      <c r="Q105" s="12">
        <v>2</v>
      </c>
      <c r="R105" s="12">
        <v>2</v>
      </c>
      <c r="S105" s="12">
        <v>2</v>
      </c>
      <c r="T105" s="12">
        <v>3</v>
      </c>
      <c r="U105" s="12">
        <v>3</v>
      </c>
      <c r="V105" s="12">
        <v>3</v>
      </c>
      <c r="W105" s="12">
        <v>3</v>
      </c>
      <c r="X105" s="12">
        <v>3</v>
      </c>
      <c r="Y105" s="12">
        <v>3</v>
      </c>
      <c r="Z105" s="12">
        <v>3</v>
      </c>
      <c r="AA105" s="12">
        <v>3</v>
      </c>
      <c r="AB105" s="12">
        <v>3</v>
      </c>
      <c r="AC105" s="12">
        <v>3</v>
      </c>
      <c r="AD105" s="12">
        <v>3</v>
      </c>
      <c r="AE105" s="12">
        <v>3</v>
      </c>
      <c r="AF105" s="12">
        <v>3</v>
      </c>
      <c r="AG105" s="12">
        <v>3</v>
      </c>
      <c r="AH105" s="12">
        <v>3</v>
      </c>
      <c r="AI105" s="12">
        <v>3</v>
      </c>
      <c r="AJ105" s="12">
        <v>3</v>
      </c>
      <c r="AK105" s="12">
        <v>3</v>
      </c>
      <c r="AL105" s="12">
        <v>3</v>
      </c>
      <c r="AM105" s="12">
        <v>3</v>
      </c>
      <c r="AN105" s="12">
        <v>3</v>
      </c>
      <c r="AO105" s="12">
        <v>3</v>
      </c>
      <c r="AP105" s="12">
        <v>3</v>
      </c>
      <c r="AQ105" s="12">
        <v>3</v>
      </c>
      <c r="AR105" s="12">
        <v>4</v>
      </c>
      <c r="AS105" s="12">
        <v>4</v>
      </c>
      <c r="AT105" s="12">
        <v>4</v>
      </c>
      <c r="AU105" s="12">
        <v>4</v>
      </c>
      <c r="AV105" s="12">
        <v>4</v>
      </c>
      <c r="AW105" s="12">
        <v>5</v>
      </c>
      <c r="AX105" s="12">
        <v>5</v>
      </c>
      <c r="AY105" s="12">
        <v>5</v>
      </c>
      <c r="AZ105" s="12">
        <v>5</v>
      </c>
      <c r="BA105" s="12">
        <v>5</v>
      </c>
      <c r="BB105" s="12">
        <v>5</v>
      </c>
      <c r="BC105" s="12">
        <v>5</v>
      </c>
      <c r="BD105" s="12">
        <v>4</v>
      </c>
      <c r="BE105" s="12">
        <v>4</v>
      </c>
      <c r="BF105" s="12">
        <v>4</v>
      </c>
      <c r="BG105" s="12">
        <v>4</v>
      </c>
      <c r="BH105" s="12">
        <v>4</v>
      </c>
      <c r="BI105" s="12">
        <v>4</v>
      </c>
      <c r="BJ105" s="12">
        <v>4</v>
      </c>
      <c r="BK105" s="12">
        <v>4</v>
      </c>
      <c r="BL105" s="12">
        <v>4</v>
      </c>
      <c r="BM105" s="12">
        <v>4</v>
      </c>
      <c r="BN105" s="12">
        <v>4</v>
      </c>
      <c r="BO105" s="12">
        <v>4</v>
      </c>
    </row>
    <row r="106" spans="1:67" ht="12.75" x14ac:dyDescent="0.2">
      <c r="A106" s="6"/>
      <c r="B106" s="6" t="s">
        <v>16</v>
      </c>
      <c r="C106" s="31"/>
      <c r="D106" s="31"/>
      <c r="E106" s="31"/>
      <c r="F106" s="31"/>
      <c r="G106" s="31"/>
      <c r="H106" s="31">
        <f>H103*H105*Budget!$G$86</f>
        <v>6083.3333333333339</v>
      </c>
      <c r="I106" s="31">
        <f>I103*I105*Budget!$G$86</f>
        <v>9307.5</v>
      </c>
      <c r="J106" s="31">
        <f>J103*J105*Budget!$G$86</f>
        <v>11363.058333333334</v>
      </c>
      <c r="K106" s="31">
        <f>K103*K105*Budget!$G$86</f>
        <v>12983.031750000006</v>
      </c>
      <c r="L106" s="31">
        <f>L103*L105*Budget!$G$86</f>
        <v>14489.311985833341</v>
      </c>
      <c r="M106" s="31">
        <f>M103*M105*Budget!$G$86</f>
        <v>16027.673320575012</v>
      </c>
      <c r="N106" s="31">
        <f>N103*N105*Budget!$G$86</f>
        <v>17668.895611180596</v>
      </c>
      <c r="O106" s="31">
        <f>O103*O105*Budget!$G$86</f>
        <v>19452.320804474333</v>
      </c>
      <c r="P106" s="31">
        <f>P103*P105*Budget!$G$86</f>
        <v>21404.663206757312</v>
      </c>
      <c r="Q106" s="31">
        <f>Q103*Q105*Budget!$G$86</f>
        <v>23548.186965822322</v>
      </c>
      <c r="R106" s="31">
        <f>R103*R105*Budget!$G$86</f>
        <v>25904.320360911952</v>
      </c>
      <c r="S106" s="31">
        <f>S103*S105*Budget!$G$86</f>
        <v>28495.317717361322</v>
      </c>
      <c r="T106" s="31">
        <f>T103*T105*Budget!$G$86</f>
        <v>47017.638865277215</v>
      </c>
      <c r="U106" s="31">
        <f>U103*U105*Budget!$G$86</f>
        <v>51719.559543406271</v>
      </c>
      <c r="V106" s="31">
        <f>V103*V105*Budget!$G$86</f>
        <v>56891.582918135493</v>
      </c>
      <c r="W106" s="31">
        <f>W103*W105*Budget!$G$86</f>
        <v>62580.770200716135</v>
      </c>
      <c r="X106" s="31">
        <f>X103*X105*Budget!$G$86</f>
        <v>68838.859686817596</v>
      </c>
      <c r="Y106" s="31">
        <f>Y103*Y105*Budget!$G$86</f>
        <v>75722.75101589218</v>
      </c>
      <c r="Z106" s="31">
        <f>Z103*Z105*Budget!$G$86</f>
        <v>83295.028422450312</v>
      </c>
      <c r="AA106" s="31">
        <f>AA103*AA105*Budget!$G$86</f>
        <v>91624.532255832019</v>
      </c>
      <c r="AB106" s="31">
        <f>AB103*AB105*Budget!$G$86</f>
        <v>100786.98590760396</v>
      </c>
      <c r="AC106" s="31">
        <f>AC103*AC105*Budget!$G$86</f>
        <v>110865.68468162553</v>
      </c>
      <c r="AD106" s="31">
        <f>AD103*AD105*Budget!$G$86</f>
        <v>121952.25322859039</v>
      </c>
      <c r="AE106" s="31">
        <f>AE103*AE105*Budget!$G$86</f>
        <v>134147.47858533447</v>
      </c>
      <c r="AF106" s="31">
        <f>AF103*AF105*'[1]financial plan'!$G$102</f>
        <v>147562.22645843844</v>
      </c>
      <c r="AG106" s="31">
        <f>AG103*AG105*'[1]financial plan'!$G$102</f>
        <v>162318.4491105476</v>
      </c>
      <c r="AH106" s="31">
        <f>AH103*AH105*'[1]financial plan'!$G$102</f>
        <v>178550.29402429645</v>
      </c>
      <c r="AI106" s="31">
        <f>AI103*AI105*'[1]financial plan'!$G$102</f>
        <v>196405.32342788461</v>
      </c>
      <c r="AJ106" s="31">
        <f>AJ103*AJ105*'[1]financial plan'!$G$102</f>
        <v>216045.85577117128</v>
      </c>
      <c r="AK106" s="31">
        <f>AK103*AK105*'[1]financial plan'!$G$102</f>
        <v>237650.44134850262</v>
      </c>
      <c r="AL106" s="31">
        <f>AL103*AL105*'[1]financial plan'!$G$102</f>
        <v>261415.48548344502</v>
      </c>
      <c r="AM106" s="31">
        <f>AM103*AM105*'[1]financial plan'!$G$102</f>
        <v>287557.03403182916</v>
      </c>
      <c r="AN106" s="31">
        <f>AN103*AN105*'[1]financial plan'!$G$102</f>
        <v>316312.73743502912</v>
      </c>
      <c r="AO106" s="31">
        <f>AO103*AO105*'[1]financial plan'!$G$102</f>
        <v>347944.01117853937</v>
      </c>
      <c r="AP106" s="31">
        <f>AP103*AP105*'[1]financial plan'!$G$102</f>
        <v>382738.41229639639</v>
      </c>
      <c r="AQ106" s="31">
        <f>AQ103*AQ105*'[1]financial plan'!$G$102</f>
        <v>421012.25352603744</v>
      </c>
      <c r="AR106" s="31">
        <f>AR103*AR105*'[1]financial plan'!$G$102</f>
        <v>617484.6385048558</v>
      </c>
      <c r="AS106" s="31">
        <f>AS103*AS105*'[1]financial plan'!$G$102</f>
        <v>679233.10235534189</v>
      </c>
      <c r="AT106" s="31">
        <f>AT103*AT105*'[1]financial plan'!$G$102</f>
        <v>747156.41259087611</v>
      </c>
      <c r="AU106" s="31">
        <f>AU103*AU105*'[1]financial plan'!$G$102</f>
        <v>821872.05384996394</v>
      </c>
      <c r="AV106" s="31">
        <f>AV103*AV105*'[1]financial plan'!$G$102</f>
        <v>904059.25923496054</v>
      </c>
      <c r="AW106" s="31">
        <f>AW103*AW105*'[1]financial plan'!$G$102</f>
        <v>1243081.4814480706</v>
      </c>
      <c r="AX106" s="31">
        <f>AX103*AX105*'[1]financial plan'!$G$102</f>
        <v>1367389.6295928776</v>
      </c>
      <c r="AY106" s="31">
        <f>AY103*AY105*'[1]financial plan'!$G$102</f>
        <v>1504128.5925521655</v>
      </c>
      <c r="AZ106" s="31">
        <f>AZ103*AZ105*'[1]financial plan'!$G$102</f>
        <v>1654541.4518073823</v>
      </c>
      <c r="BA106" s="31">
        <f>BA103*BA105*'[1]financial plan'!$G$102</f>
        <v>1819995.5969881206</v>
      </c>
      <c r="BB106" s="31">
        <f>BB103*BB105*'[1]financial plan'!$G$102</f>
        <v>2001995.1566869328</v>
      </c>
      <c r="BC106" s="31">
        <f>BC103*BC105*'[1]financial plan'!$G$102</f>
        <v>2202194.6723556262</v>
      </c>
      <c r="BD106" s="31">
        <f>BD103*BD105*'[1]financial plan'!$G$102</f>
        <v>1937931.3116729513</v>
      </c>
      <c r="BE106" s="31">
        <f>BE103*BE105*'[1]financial plan'!$G$102</f>
        <v>2131724.4428402469</v>
      </c>
      <c r="BF106" s="31">
        <f>BF103*BF105*'[1]financial plan'!$G$102</f>
        <v>2344896.8871242711</v>
      </c>
      <c r="BG106" s="31">
        <f>BG103*BG105*'[1]financial plan'!$G$102</f>
        <v>2579386.575836699</v>
      </c>
      <c r="BH106" s="31">
        <f>BH103*BH105*'[1]financial plan'!$G$102</f>
        <v>2837325.2334203692</v>
      </c>
      <c r="BI106" s="31">
        <f>BI103*BI105*'[1]financial plan'!$G$102</f>
        <v>3121057.7567624063</v>
      </c>
      <c r="BJ106" s="31">
        <f>BJ103*BJ105*'[1]financial plan'!$G$102</f>
        <v>3433163.532438647</v>
      </c>
      <c r="BK106" s="31">
        <f>BK103*BK105*'[1]financial plan'!$G$102</f>
        <v>3776479.8856825125</v>
      </c>
      <c r="BL106" s="31">
        <f>BL103*BL105*'[1]financial plan'!$G$102</f>
        <v>4154127.8742507645</v>
      </c>
      <c r="BM106" s="31">
        <f>BM103*BM105*'[1]financial plan'!$G$102</f>
        <v>4569540.6616758406</v>
      </c>
      <c r="BN106" s="31">
        <f>BN103*BN105*'[1]financial plan'!$G$102</f>
        <v>5026494.7278434262</v>
      </c>
      <c r="BO106" s="31">
        <f>BO103*BO105*'[1]financial plan'!$G$102</f>
        <v>5529144.2006277693</v>
      </c>
    </row>
    <row r="107" spans="1:67" ht="12.75" x14ac:dyDescent="0.2">
      <c r="A107" s="6"/>
      <c r="B107" s="6" t="str">
        <f>'[1]financial plan'!B118</f>
        <v>Click-throug rate advertisement / login</v>
      </c>
      <c r="C107" s="33"/>
      <c r="D107" s="33"/>
      <c r="E107" s="33"/>
      <c r="F107" s="33"/>
      <c r="G107" s="33"/>
      <c r="H107" s="33">
        <v>1.1599999999999999E-2</v>
      </c>
      <c r="I107" s="33">
        <v>1.1599999999999999E-2</v>
      </c>
      <c r="J107" s="33">
        <v>1.1599999999999999E-2</v>
      </c>
      <c r="K107" s="33">
        <v>1.1599999999999999E-2</v>
      </c>
      <c r="L107" s="33">
        <v>1.1599999999999999E-2</v>
      </c>
      <c r="M107" s="33">
        <v>1.1599999999999999E-2</v>
      </c>
      <c r="N107" s="33">
        <v>1.1599999999999999E-2</v>
      </c>
      <c r="O107" s="33">
        <v>1.1599999999999999E-2</v>
      </c>
      <c r="P107" s="33">
        <v>1.1599999999999999E-2</v>
      </c>
      <c r="Q107" s="33">
        <v>1.1599999999999999E-2</v>
      </c>
      <c r="R107" s="33">
        <v>1.1599999999999999E-2</v>
      </c>
      <c r="S107" s="33">
        <v>1.1599999999999999E-2</v>
      </c>
      <c r="T107" s="33">
        <v>1.1599999999999999E-2</v>
      </c>
      <c r="U107" s="33">
        <v>1.1599999999999999E-2</v>
      </c>
      <c r="V107" s="33">
        <v>1.1599999999999999E-2</v>
      </c>
      <c r="W107" s="33">
        <v>1.1599999999999999E-2</v>
      </c>
      <c r="X107" s="33">
        <v>1.1599999999999999E-2</v>
      </c>
      <c r="Y107" s="33">
        <v>1.1599999999999999E-2</v>
      </c>
      <c r="Z107" s="33">
        <v>1.1599999999999999E-2</v>
      </c>
      <c r="AA107" s="33">
        <v>1.1599999999999999E-2</v>
      </c>
      <c r="AB107" s="33">
        <v>1.1599999999999999E-2</v>
      </c>
      <c r="AC107" s="33">
        <v>1.1599999999999999E-2</v>
      </c>
      <c r="AD107" s="33">
        <v>1.1599999999999999E-2</v>
      </c>
      <c r="AE107" s="33">
        <v>1.1599999999999999E-2</v>
      </c>
      <c r="AF107" s="33">
        <v>1.1599999999999999E-2</v>
      </c>
      <c r="AG107" s="33">
        <v>1.1599999999999999E-2</v>
      </c>
      <c r="AH107" s="33">
        <v>1.1599999999999999E-2</v>
      </c>
      <c r="AI107" s="33">
        <v>1.1599999999999999E-2</v>
      </c>
      <c r="AJ107" s="33">
        <v>1.1599999999999999E-2</v>
      </c>
      <c r="AK107" s="33">
        <v>1.1599999999999999E-2</v>
      </c>
      <c r="AL107" s="33">
        <v>1.1599999999999999E-2</v>
      </c>
      <c r="AM107" s="33">
        <v>1.1599999999999999E-2</v>
      </c>
      <c r="AN107" s="33">
        <v>1.1599999999999999E-2</v>
      </c>
      <c r="AO107" s="33">
        <v>1.1599999999999999E-2</v>
      </c>
      <c r="AP107" s="33">
        <v>1.1599999999999999E-2</v>
      </c>
      <c r="AQ107" s="33">
        <v>1.1599999999999999E-2</v>
      </c>
      <c r="AR107" s="33">
        <v>1.1599999999999999E-2</v>
      </c>
      <c r="AS107" s="33">
        <v>1.1599999999999999E-2</v>
      </c>
      <c r="AT107" s="33">
        <v>1.1599999999999999E-2</v>
      </c>
      <c r="AU107" s="33">
        <v>1.1599999999999999E-2</v>
      </c>
      <c r="AV107" s="33">
        <v>1.1599999999999999E-2</v>
      </c>
      <c r="AW107" s="33">
        <v>1.1599999999999999E-2</v>
      </c>
      <c r="AX107" s="33">
        <v>1.1599999999999999E-2</v>
      </c>
      <c r="AY107" s="33">
        <v>1.1599999999999999E-2</v>
      </c>
      <c r="AZ107" s="33">
        <v>1.1599999999999999E-2</v>
      </c>
      <c r="BA107" s="33">
        <v>1.1599999999999999E-2</v>
      </c>
      <c r="BB107" s="33">
        <v>1.1599999999999999E-2</v>
      </c>
      <c r="BC107" s="33">
        <v>1.1599999999999999E-2</v>
      </c>
      <c r="BD107" s="33">
        <v>1.1599999999999999E-2</v>
      </c>
      <c r="BE107" s="33">
        <v>1.1599999999999999E-2</v>
      </c>
      <c r="BF107" s="33">
        <v>1.1599999999999999E-2</v>
      </c>
      <c r="BG107" s="33">
        <v>1.1599999999999999E-2</v>
      </c>
      <c r="BH107" s="33">
        <v>1.1599999999999999E-2</v>
      </c>
      <c r="BI107" s="33">
        <v>1.1599999999999999E-2</v>
      </c>
      <c r="BJ107" s="33">
        <v>1.1599999999999999E-2</v>
      </c>
      <c r="BK107" s="33">
        <v>1.1599999999999999E-2</v>
      </c>
      <c r="BL107" s="33">
        <v>1.1599999999999999E-2</v>
      </c>
      <c r="BM107" s="33">
        <v>1.1599999999999999E-2</v>
      </c>
      <c r="BN107" s="33">
        <v>1.1599999999999999E-2</v>
      </c>
      <c r="BO107" s="33">
        <v>1.1599999999999999E-2</v>
      </c>
    </row>
    <row r="108" spans="1:67" ht="12.75" x14ac:dyDescent="0.2">
      <c r="A108" s="6"/>
      <c r="B108" s="6" t="str">
        <f>'[1]financial plan'!B119</f>
        <v>Average price per click</v>
      </c>
      <c r="C108" s="26"/>
      <c r="D108" s="26"/>
      <c r="E108" s="26"/>
      <c r="F108" s="26"/>
      <c r="G108" s="26"/>
      <c r="H108" s="26">
        <v>1.82</v>
      </c>
      <c r="I108" s="26">
        <v>1.82</v>
      </c>
      <c r="J108" s="26">
        <v>1.82</v>
      </c>
      <c r="K108" s="26">
        <v>1.82</v>
      </c>
      <c r="L108" s="26">
        <v>1.82</v>
      </c>
      <c r="M108" s="26">
        <v>1.82</v>
      </c>
      <c r="N108" s="26">
        <v>1.82</v>
      </c>
      <c r="O108" s="26">
        <v>1.82</v>
      </c>
      <c r="P108" s="26">
        <v>1.82</v>
      </c>
      <c r="Q108" s="26">
        <v>1.82</v>
      </c>
      <c r="R108" s="26">
        <v>1.82</v>
      </c>
      <c r="S108" s="26">
        <v>1.82</v>
      </c>
      <c r="T108" s="26">
        <f>S108*(1+T81)</f>
        <v>1.8746</v>
      </c>
      <c r="U108" s="26">
        <f t="shared" ref="U108:AE108" si="174">T108</f>
        <v>1.8746</v>
      </c>
      <c r="V108" s="26">
        <f t="shared" si="174"/>
        <v>1.8746</v>
      </c>
      <c r="W108" s="26">
        <f t="shared" si="174"/>
        <v>1.8746</v>
      </c>
      <c r="X108" s="26">
        <f t="shared" si="174"/>
        <v>1.8746</v>
      </c>
      <c r="Y108" s="26">
        <f t="shared" si="174"/>
        <v>1.8746</v>
      </c>
      <c r="Z108" s="26">
        <f t="shared" si="174"/>
        <v>1.8746</v>
      </c>
      <c r="AA108" s="26">
        <f t="shared" si="174"/>
        <v>1.8746</v>
      </c>
      <c r="AB108" s="26">
        <f t="shared" si="174"/>
        <v>1.8746</v>
      </c>
      <c r="AC108" s="26">
        <f t="shared" si="174"/>
        <v>1.8746</v>
      </c>
      <c r="AD108" s="26">
        <f t="shared" si="174"/>
        <v>1.8746</v>
      </c>
      <c r="AE108" s="26">
        <f t="shared" si="174"/>
        <v>1.8746</v>
      </c>
      <c r="AF108" s="26">
        <f>AE108*(1+AF81)</f>
        <v>1.9308380000000001</v>
      </c>
      <c r="AG108" s="26">
        <f t="shared" ref="AG108:AQ108" si="175">AF108</f>
        <v>1.9308380000000001</v>
      </c>
      <c r="AH108" s="26">
        <f t="shared" si="175"/>
        <v>1.9308380000000001</v>
      </c>
      <c r="AI108" s="26">
        <f t="shared" si="175"/>
        <v>1.9308380000000001</v>
      </c>
      <c r="AJ108" s="26">
        <f t="shared" si="175"/>
        <v>1.9308380000000001</v>
      </c>
      <c r="AK108" s="26">
        <f t="shared" si="175"/>
        <v>1.9308380000000001</v>
      </c>
      <c r="AL108" s="26">
        <f t="shared" si="175"/>
        <v>1.9308380000000001</v>
      </c>
      <c r="AM108" s="26">
        <f t="shared" si="175"/>
        <v>1.9308380000000001</v>
      </c>
      <c r="AN108" s="26">
        <f t="shared" si="175"/>
        <v>1.9308380000000001</v>
      </c>
      <c r="AO108" s="26">
        <f t="shared" si="175"/>
        <v>1.9308380000000001</v>
      </c>
      <c r="AP108" s="26">
        <f t="shared" si="175"/>
        <v>1.9308380000000001</v>
      </c>
      <c r="AQ108" s="26">
        <f t="shared" si="175"/>
        <v>1.9308380000000001</v>
      </c>
      <c r="AR108" s="26">
        <f>AQ108*(1+AR81)</f>
        <v>1.9887631400000001</v>
      </c>
      <c r="AS108" s="26">
        <f t="shared" ref="AS108:BC108" si="176">AR108</f>
        <v>1.9887631400000001</v>
      </c>
      <c r="AT108" s="26">
        <f t="shared" si="176"/>
        <v>1.9887631400000001</v>
      </c>
      <c r="AU108" s="26">
        <f t="shared" si="176"/>
        <v>1.9887631400000001</v>
      </c>
      <c r="AV108" s="26">
        <f t="shared" si="176"/>
        <v>1.9887631400000001</v>
      </c>
      <c r="AW108" s="26">
        <f t="shared" si="176"/>
        <v>1.9887631400000001</v>
      </c>
      <c r="AX108" s="26">
        <f t="shared" si="176"/>
        <v>1.9887631400000001</v>
      </c>
      <c r="AY108" s="26">
        <f t="shared" si="176"/>
        <v>1.9887631400000001</v>
      </c>
      <c r="AZ108" s="26">
        <f t="shared" si="176"/>
        <v>1.9887631400000001</v>
      </c>
      <c r="BA108" s="26">
        <f t="shared" si="176"/>
        <v>1.9887631400000001</v>
      </c>
      <c r="BB108" s="26">
        <f t="shared" si="176"/>
        <v>1.9887631400000001</v>
      </c>
      <c r="BC108" s="26">
        <f t="shared" si="176"/>
        <v>1.9887631400000001</v>
      </c>
      <c r="BD108" s="26">
        <f>BC108*(1+BD81)</f>
        <v>2.0484260342000002</v>
      </c>
      <c r="BE108" s="26">
        <f t="shared" ref="BE108:BO108" si="177">BD108</f>
        <v>2.0484260342000002</v>
      </c>
      <c r="BF108" s="26">
        <f t="shared" si="177"/>
        <v>2.0484260342000002</v>
      </c>
      <c r="BG108" s="26">
        <f t="shared" si="177"/>
        <v>2.0484260342000002</v>
      </c>
      <c r="BH108" s="26">
        <f t="shared" si="177"/>
        <v>2.0484260342000002</v>
      </c>
      <c r="BI108" s="26">
        <f t="shared" si="177"/>
        <v>2.0484260342000002</v>
      </c>
      <c r="BJ108" s="26">
        <f t="shared" si="177"/>
        <v>2.0484260342000002</v>
      </c>
      <c r="BK108" s="26">
        <f t="shared" si="177"/>
        <v>2.0484260342000002</v>
      </c>
      <c r="BL108" s="26">
        <f t="shared" si="177"/>
        <v>2.0484260342000002</v>
      </c>
      <c r="BM108" s="26">
        <f t="shared" si="177"/>
        <v>2.0484260342000002</v>
      </c>
      <c r="BN108" s="26">
        <f t="shared" si="177"/>
        <v>2.0484260342000002</v>
      </c>
      <c r="BO108" s="26">
        <f t="shared" si="177"/>
        <v>2.0484260342000002</v>
      </c>
    </row>
    <row r="109" spans="1:67" ht="13.5" thickBot="1" x14ac:dyDescent="0.25">
      <c r="A109" s="6"/>
      <c r="B109" s="7" t="str">
        <f>'[1]financial plan'!B120</f>
        <v>income advertisement</v>
      </c>
      <c r="C109" s="28">
        <f t="shared" ref="C109:AH109" si="178">C106*C107*C108</f>
        <v>0</v>
      </c>
      <c r="D109" s="28">
        <f t="shared" si="178"/>
        <v>0</v>
      </c>
      <c r="E109" s="28">
        <f t="shared" si="178"/>
        <v>0</v>
      </c>
      <c r="F109" s="28">
        <f t="shared" si="178"/>
        <v>0</v>
      </c>
      <c r="G109" s="28">
        <f t="shared" si="178"/>
        <v>0</v>
      </c>
      <c r="H109" s="28">
        <f t="shared" si="178"/>
        <v>128.43133333333333</v>
      </c>
      <c r="I109" s="28">
        <f t="shared" si="178"/>
        <v>196.49994000000001</v>
      </c>
      <c r="J109" s="28">
        <f t="shared" si="178"/>
        <v>239.89688753333334</v>
      </c>
      <c r="K109" s="28">
        <f t="shared" si="178"/>
        <v>274.0977663060001</v>
      </c>
      <c r="L109" s="28">
        <f t="shared" si="178"/>
        <v>305.89835464491347</v>
      </c>
      <c r="M109" s="28">
        <f t="shared" si="178"/>
        <v>338.37623914397966</v>
      </c>
      <c r="N109" s="28">
        <f t="shared" si="178"/>
        <v>373.02572414324476</v>
      </c>
      <c r="O109" s="28">
        <f t="shared" si="178"/>
        <v>410.67739682406216</v>
      </c>
      <c r="P109" s="28">
        <f t="shared" si="178"/>
        <v>451.89524962106037</v>
      </c>
      <c r="Q109" s="28">
        <f t="shared" si="178"/>
        <v>497.14932322244084</v>
      </c>
      <c r="R109" s="28">
        <f t="shared" si="178"/>
        <v>546.89201145957315</v>
      </c>
      <c r="S109" s="28">
        <f t="shared" si="178"/>
        <v>601.59314764893224</v>
      </c>
      <c r="T109" s="28">
        <f t="shared" si="178"/>
        <v>1022.4154834754444</v>
      </c>
      <c r="U109" s="28">
        <f t="shared" si="178"/>
        <v>1124.660441312805</v>
      </c>
      <c r="V109" s="28">
        <f t="shared" si="178"/>
        <v>1237.1279515247068</v>
      </c>
      <c r="W109" s="28">
        <f t="shared" si="178"/>
        <v>1360.8413770918444</v>
      </c>
      <c r="X109" s="28">
        <f t="shared" si="178"/>
        <v>1496.9257858793358</v>
      </c>
      <c r="Y109" s="28">
        <f t="shared" si="178"/>
        <v>1646.6184810309412</v>
      </c>
      <c r="Z109" s="28">
        <f t="shared" si="178"/>
        <v>1811.2803792564139</v>
      </c>
      <c r="AA109" s="28">
        <f t="shared" si="178"/>
        <v>1992.4084387346795</v>
      </c>
      <c r="AB109" s="28">
        <f t="shared" si="178"/>
        <v>2191.6492918757749</v>
      </c>
      <c r="AC109" s="28">
        <f t="shared" si="178"/>
        <v>2410.8142250484325</v>
      </c>
      <c r="AD109" s="28">
        <f t="shared" si="178"/>
        <v>2651.8956492668603</v>
      </c>
      <c r="AE109" s="28">
        <f t="shared" si="178"/>
        <v>2917.0852149303887</v>
      </c>
      <c r="AF109" s="28">
        <f t="shared" si="178"/>
        <v>3305.0575488424765</v>
      </c>
      <c r="AG109" s="28">
        <f t="shared" si="178"/>
        <v>3635.5633038670535</v>
      </c>
      <c r="AH109" s="28">
        <f t="shared" si="178"/>
        <v>3999.1196343141</v>
      </c>
      <c r="AI109" s="28">
        <f t="shared" ref="AI109:BN109" si="179">AI106*AI107*AI108</f>
        <v>4399.0315977714581</v>
      </c>
      <c r="AJ109" s="28">
        <f t="shared" si="179"/>
        <v>4838.9347575597631</v>
      </c>
      <c r="AK109" s="28">
        <f t="shared" si="179"/>
        <v>5322.828233320537</v>
      </c>
      <c r="AL109" s="28">
        <f t="shared" si="179"/>
        <v>5855.111056654654</v>
      </c>
      <c r="AM109" s="28">
        <f t="shared" si="179"/>
        <v>6440.6221623210076</v>
      </c>
      <c r="AN109" s="28">
        <f t="shared" si="179"/>
        <v>7084.6843785534902</v>
      </c>
      <c r="AO109" s="28">
        <f t="shared" si="179"/>
        <v>7793.1528164090041</v>
      </c>
      <c r="AP109" s="28">
        <f t="shared" si="179"/>
        <v>8572.4680980499725</v>
      </c>
      <c r="AQ109" s="28">
        <f t="shared" si="179"/>
        <v>9429.7149078550028</v>
      </c>
      <c r="AR109" s="28">
        <f t="shared" si="179"/>
        <v>14245.155987466311</v>
      </c>
      <c r="AS109" s="28">
        <f t="shared" si="179"/>
        <v>15669.671586212953</v>
      </c>
      <c r="AT109" s="28">
        <f t="shared" si="179"/>
        <v>17236.63874483425</v>
      </c>
      <c r="AU109" s="28">
        <f t="shared" si="179"/>
        <v>18960.302619317677</v>
      </c>
      <c r="AV109" s="28">
        <f t="shared" si="179"/>
        <v>20856.332881249451</v>
      </c>
      <c r="AW109" s="28">
        <f t="shared" si="179"/>
        <v>28677.457711717994</v>
      </c>
      <c r="AX109" s="28">
        <f t="shared" si="179"/>
        <v>31545.203482889789</v>
      </c>
      <c r="AY109" s="28">
        <f t="shared" si="179"/>
        <v>34699.723831178773</v>
      </c>
      <c r="AZ109" s="28">
        <f t="shared" si="179"/>
        <v>38169.696214296659</v>
      </c>
      <c r="BA109" s="28">
        <f t="shared" si="179"/>
        <v>41986.665835726315</v>
      </c>
      <c r="BB109" s="28">
        <f t="shared" si="179"/>
        <v>46185.33241929896</v>
      </c>
      <c r="BC109" s="28">
        <f t="shared" si="179"/>
        <v>50803.865661228854</v>
      </c>
      <c r="BD109" s="28">
        <f t="shared" si="179"/>
        <v>46048.62383533785</v>
      </c>
      <c r="BE109" s="28">
        <f t="shared" si="179"/>
        <v>50653.486218871643</v>
      </c>
      <c r="BF109" s="28">
        <f t="shared" si="179"/>
        <v>55718.834840758791</v>
      </c>
      <c r="BG109" s="28">
        <f t="shared" si="179"/>
        <v>61290.718324834692</v>
      </c>
      <c r="BH109" s="28">
        <f t="shared" si="179"/>
        <v>67419.790157318159</v>
      </c>
      <c r="BI109" s="28">
        <f t="shared" si="179"/>
        <v>74161.769173049994</v>
      </c>
      <c r="BJ109" s="28">
        <f t="shared" si="179"/>
        <v>81577.946090354992</v>
      </c>
      <c r="BK109" s="28">
        <f t="shared" si="179"/>
        <v>89735.740699390502</v>
      </c>
      <c r="BL109" s="28">
        <f t="shared" si="179"/>
        <v>98709.314769329576</v>
      </c>
      <c r="BM109" s="28">
        <f t="shared" si="179"/>
        <v>108580.24624626253</v>
      </c>
      <c r="BN109" s="28">
        <f t="shared" si="179"/>
        <v>119438.27087088881</v>
      </c>
      <c r="BO109" s="28">
        <f t="shared" ref="BO109" si="180">BO106*BO107*BO108</f>
        <v>131382.0979579777</v>
      </c>
    </row>
    <row r="110" spans="1:67" ht="13.5" thickTop="1" x14ac:dyDescent="0.2">
      <c r="A110" s="6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</row>
    <row r="111" spans="1:67" ht="12.75" x14ac:dyDescent="0.2">
      <c r="A111" s="6" t="str">
        <f>'[1]financial plan'!A122</f>
        <v>income business intelligence</v>
      </c>
      <c r="B111" s="6" t="str">
        <f>'[1]financial plan'!B122</f>
        <v>Income intelligence reports</v>
      </c>
      <c r="C111" s="31"/>
      <c r="D111" s="31"/>
      <c r="E111" s="31"/>
      <c r="F111" s="31"/>
      <c r="G111" s="31"/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75000</v>
      </c>
      <c r="AG111" s="31">
        <v>0</v>
      </c>
      <c r="AH111" s="31">
        <v>0</v>
      </c>
      <c r="AI111" s="31">
        <f>AF111</f>
        <v>75000</v>
      </c>
      <c r="AJ111" s="31">
        <v>0</v>
      </c>
      <c r="AK111" s="31">
        <v>0</v>
      </c>
      <c r="AL111" s="31">
        <f>AF111</f>
        <v>75000</v>
      </c>
      <c r="AM111" s="31">
        <v>0</v>
      </c>
      <c r="AN111" s="31">
        <v>0</v>
      </c>
      <c r="AO111" s="31">
        <f>AF111</f>
        <v>75000</v>
      </c>
      <c r="AP111" s="31">
        <v>0</v>
      </c>
      <c r="AQ111" s="31">
        <v>0</v>
      </c>
      <c r="AR111" s="31">
        <f>AO111*(1+AR81)</f>
        <v>77250</v>
      </c>
      <c r="AS111" s="31">
        <v>0</v>
      </c>
      <c r="AT111" s="31">
        <v>0</v>
      </c>
      <c r="AU111" s="31">
        <f>AR111</f>
        <v>77250</v>
      </c>
      <c r="AV111" s="31">
        <v>0</v>
      </c>
      <c r="AW111" s="31">
        <v>0</v>
      </c>
      <c r="AX111" s="31">
        <v>150000</v>
      </c>
      <c r="AY111" s="31">
        <v>0</v>
      </c>
      <c r="AZ111" s="31">
        <v>0</v>
      </c>
      <c r="BA111" s="31">
        <v>150000</v>
      </c>
      <c r="BB111" s="31">
        <v>0</v>
      </c>
      <c r="BC111" s="31">
        <v>0</v>
      </c>
      <c r="BD111" s="31">
        <f>BA111*(1+$BD$81)</f>
        <v>154500</v>
      </c>
      <c r="BE111" s="31"/>
      <c r="BF111" s="31"/>
      <c r="BG111" s="31">
        <f>BD111</f>
        <v>154500</v>
      </c>
      <c r="BH111" s="31">
        <v>0</v>
      </c>
      <c r="BI111" s="31">
        <v>0</v>
      </c>
      <c r="BJ111" s="31">
        <f>BD111</f>
        <v>154500</v>
      </c>
      <c r="BK111" s="31">
        <v>0</v>
      </c>
      <c r="BL111" s="31">
        <v>0</v>
      </c>
      <c r="BM111" s="31">
        <f>BD111</f>
        <v>154500</v>
      </c>
      <c r="BN111" s="31">
        <v>0</v>
      </c>
      <c r="BO111" s="31">
        <v>0</v>
      </c>
    </row>
    <row r="112" spans="1:67" ht="12.75" x14ac:dyDescent="0.2">
      <c r="A112" s="6"/>
      <c r="B112" s="6" t="str">
        <f>'[1]financial plan'!B123</f>
        <v>Income post-marketing follow up studies (registry type)</v>
      </c>
      <c r="C112" s="31"/>
      <c r="D112" s="31"/>
      <c r="E112" s="31"/>
      <c r="F112" s="31"/>
      <c r="G112" s="31"/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50000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100000</v>
      </c>
      <c r="AS112" s="31">
        <v>0</v>
      </c>
      <c r="AT112" s="31">
        <f>AS112</f>
        <v>0</v>
      </c>
      <c r="AU112" s="31">
        <v>100000</v>
      </c>
      <c r="AV112" s="31">
        <v>0</v>
      </c>
      <c r="AW112" s="31">
        <f>AV112</f>
        <v>0</v>
      </c>
      <c r="AX112" s="31">
        <v>100000</v>
      </c>
      <c r="AY112" s="31">
        <v>0</v>
      </c>
      <c r="AZ112" s="31">
        <v>0</v>
      </c>
      <c r="BA112" s="31">
        <v>100000</v>
      </c>
      <c r="BB112" s="31">
        <v>0</v>
      </c>
      <c r="BC112" s="31">
        <v>0</v>
      </c>
      <c r="BD112" s="31">
        <f>BA112*(1+$BD$81)</f>
        <v>103000</v>
      </c>
      <c r="BE112" s="31">
        <v>0</v>
      </c>
      <c r="BF112" s="31">
        <f>BE112</f>
        <v>0</v>
      </c>
      <c r="BG112" s="31">
        <f>BD112</f>
        <v>103000</v>
      </c>
      <c r="BH112" s="31">
        <v>0</v>
      </c>
      <c r="BI112" s="31">
        <f>BH112</f>
        <v>0</v>
      </c>
      <c r="BJ112" s="31">
        <v>250000</v>
      </c>
      <c r="BK112" s="31">
        <v>0</v>
      </c>
      <c r="BL112" s="31">
        <v>0</v>
      </c>
      <c r="BM112" s="31">
        <v>250000</v>
      </c>
      <c r="BN112" s="31">
        <v>0</v>
      </c>
      <c r="BO112" s="31">
        <v>0</v>
      </c>
    </row>
    <row r="113" spans="1:67" ht="12.75" x14ac:dyDescent="0.2">
      <c r="A113" s="6"/>
      <c r="B113" s="6" t="str">
        <f>'[1]financial plan'!B124</f>
        <v>Income Quality of life / value based outcomes</v>
      </c>
      <c r="C113" s="31"/>
      <c r="D113" s="31"/>
      <c r="E113" s="31"/>
      <c r="F113" s="31"/>
      <c r="G113" s="31"/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4">
        <v>0</v>
      </c>
      <c r="AM113" s="31">
        <v>0</v>
      </c>
      <c r="AN113" s="31">
        <v>0</v>
      </c>
      <c r="AO113" s="31">
        <v>50000</v>
      </c>
      <c r="AP113" s="31">
        <v>0</v>
      </c>
      <c r="AQ113" s="31">
        <v>0</v>
      </c>
      <c r="AR113" s="31">
        <v>100000</v>
      </c>
      <c r="AS113" s="31">
        <v>0</v>
      </c>
      <c r="AT113" s="31">
        <v>0</v>
      </c>
      <c r="AU113" s="31">
        <v>100000</v>
      </c>
      <c r="AV113" s="31">
        <v>0</v>
      </c>
      <c r="AW113" s="31">
        <f>AV113</f>
        <v>0</v>
      </c>
      <c r="AX113" s="31">
        <v>100000</v>
      </c>
      <c r="AY113" s="31">
        <v>0</v>
      </c>
      <c r="AZ113" s="31">
        <v>0</v>
      </c>
      <c r="BA113" s="31">
        <v>100000</v>
      </c>
      <c r="BB113" s="31">
        <v>0</v>
      </c>
      <c r="BC113" s="31">
        <v>0</v>
      </c>
      <c r="BD113" s="31">
        <f>BA113*(1+$BD$81)</f>
        <v>103000</v>
      </c>
      <c r="BE113" s="31">
        <v>0</v>
      </c>
      <c r="BF113" s="31">
        <v>0</v>
      </c>
      <c r="BG113" s="31">
        <f>BD113</f>
        <v>103000</v>
      </c>
      <c r="BH113" s="31">
        <v>0</v>
      </c>
      <c r="BI113" s="31">
        <v>0</v>
      </c>
      <c r="BJ113" s="34">
        <v>250000</v>
      </c>
      <c r="BK113" s="31">
        <v>0</v>
      </c>
      <c r="BL113" s="31">
        <v>0</v>
      </c>
      <c r="BM113" s="34">
        <v>250000</v>
      </c>
      <c r="BN113" s="31">
        <v>0</v>
      </c>
      <c r="BO113" s="31">
        <v>0</v>
      </c>
    </row>
    <row r="114" spans="1:67" ht="13.5" thickBot="1" x14ac:dyDescent="0.25">
      <c r="A114" s="6"/>
      <c r="B114" s="7" t="str">
        <f>'[1]financial plan'!B125</f>
        <v>income business intelligence</v>
      </c>
      <c r="C114" s="28">
        <f t="shared" ref="C114:AH114" si="181">SUM(C111:C113)</f>
        <v>0</v>
      </c>
      <c r="D114" s="28">
        <f t="shared" si="181"/>
        <v>0</v>
      </c>
      <c r="E114" s="28">
        <f t="shared" si="181"/>
        <v>0</v>
      </c>
      <c r="F114" s="28">
        <f t="shared" si="181"/>
        <v>0</v>
      </c>
      <c r="G114" s="28">
        <f t="shared" si="181"/>
        <v>0</v>
      </c>
      <c r="H114" s="28">
        <f t="shared" si="181"/>
        <v>0</v>
      </c>
      <c r="I114" s="28">
        <f t="shared" si="181"/>
        <v>0</v>
      </c>
      <c r="J114" s="28">
        <f t="shared" si="181"/>
        <v>0</v>
      </c>
      <c r="K114" s="28">
        <f t="shared" si="181"/>
        <v>0</v>
      </c>
      <c r="L114" s="28">
        <f t="shared" si="181"/>
        <v>0</v>
      </c>
      <c r="M114" s="28">
        <f t="shared" si="181"/>
        <v>0</v>
      </c>
      <c r="N114" s="28">
        <f t="shared" si="181"/>
        <v>0</v>
      </c>
      <c r="O114" s="28">
        <f t="shared" si="181"/>
        <v>0</v>
      </c>
      <c r="P114" s="28">
        <f t="shared" si="181"/>
        <v>0</v>
      </c>
      <c r="Q114" s="28">
        <f t="shared" si="181"/>
        <v>0</v>
      </c>
      <c r="R114" s="28">
        <f t="shared" si="181"/>
        <v>0</v>
      </c>
      <c r="S114" s="28">
        <f t="shared" si="181"/>
        <v>0</v>
      </c>
      <c r="T114" s="28">
        <f t="shared" si="181"/>
        <v>0</v>
      </c>
      <c r="U114" s="28">
        <f t="shared" si="181"/>
        <v>0</v>
      </c>
      <c r="V114" s="28">
        <f t="shared" si="181"/>
        <v>0</v>
      </c>
      <c r="W114" s="28">
        <f t="shared" si="181"/>
        <v>0</v>
      </c>
      <c r="X114" s="28">
        <f t="shared" si="181"/>
        <v>0</v>
      </c>
      <c r="Y114" s="28">
        <f t="shared" si="181"/>
        <v>0</v>
      </c>
      <c r="Z114" s="28">
        <f t="shared" si="181"/>
        <v>0</v>
      </c>
      <c r="AA114" s="28">
        <f t="shared" si="181"/>
        <v>0</v>
      </c>
      <c r="AB114" s="28">
        <f t="shared" si="181"/>
        <v>0</v>
      </c>
      <c r="AC114" s="28">
        <f t="shared" si="181"/>
        <v>0</v>
      </c>
      <c r="AD114" s="28">
        <f t="shared" si="181"/>
        <v>0</v>
      </c>
      <c r="AE114" s="28">
        <f t="shared" si="181"/>
        <v>0</v>
      </c>
      <c r="AF114" s="28">
        <f t="shared" si="181"/>
        <v>75000</v>
      </c>
      <c r="AG114" s="28">
        <f t="shared" si="181"/>
        <v>0</v>
      </c>
      <c r="AH114" s="28">
        <f t="shared" si="181"/>
        <v>0</v>
      </c>
      <c r="AI114" s="28">
        <f t="shared" ref="AI114:BN114" si="182">SUM(AI111:AI113)</f>
        <v>75000</v>
      </c>
      <c r="AJ114" s="28">
        <f t="shared" si="182"/>
        <v>0</v>
      </c>
      <c r="AK114" s="28">
        <f t="shared" si="182"/>
        <v>0</v>
      </c>
      <c r="AL114" s="28">
        <f t="shared" si="182"/>
        <v>125000</v>
      </c>
      <c r="AM114" s="28">
        <f t="shared" si="182"/>
        <v>0</v>
      </c>
      <c r="AN114" s="28">
        <f t="shared" si="182"/>
        <v>0</v>
      </c>
      <c r="AO114" s="28">
        <f t="shared" si="182"/>
        <v>125000</v>
      </c>
      <c r="AP114" s="28">
        <f t="shared" si="182"/>
        <v>0</v>
      </c>
      <c r="AQ114" s="28">
        <f t="shared" si="182"/>
        <v>0</v>
      </c>
      <c r="AR114" s="28">
        <f t="shared" si="182"/>
        <v>277250</v>
      </c>
      <c r="AS114" s="28">
        <f t="shared" si="182"/>
        <v>0</v>
      </c>
      <c r="AT114" s="28">
        <f t="shared" si="182"/>
        <v>0</v>
      </c>
      <c r="AU114" s="28">
        <f t="shared" si="182"/>
        <v>277250</v>
      </c>
      <c r="AV114" s="28">
        <f t="shared" si="182"/>
        <v>0</v>
      </c>
      <c r="AW114" s="28">
        <f t="shared" si="182"/>
        <v>0</v>
      </c>
      <c r="AX114" s="28">
        <f t="shared" si="182"/>
        <v>350000</v>
      </c>
      <c r="AY114" s="28">
        <f t="shared" si="182"/>
        <v>0</v>
      </c>
      <c r="AZ114" s="28">
        <f t="shared" si="182"/>
        <v>0</v>
      </c>
      <c r="BA114" s="28">
        <f t="shared" si="182"/>
        <v>350000</v>
      </c>
      <c r="BB114" s="28">
        <f t="shared" si="182"/>
        <v>0</v>
      </c>
      <c r="BC114" s="28">
        <f t="shared" si="182"/>
        <v>0</v>
      </c>
      <c r="BD114" s="28">
        <f t="shared" si="182"/>
        <v>360500</v>
      </c>
      <c r="BE114" s="28">
        <f t="shared" si="182"/>
        <v>0</v>
      </c>
      <c r="BF114" s="28">
        <f t="shared" si="182"/>
        <v>0</v>
      </c>
      <c r="BG114" s="28">
        <f t="shared" si="182"/>
        <v>360500</v>
      </c>
      <c r="BH114" s="28">
        <f t="shared" si="182"/>
        <v>0</v>
      </c>
      <c r="BI114" s="28">
        <f t="shared" si="182"/>
        <v>0</v>
      </c>
      <c r="BJ114" s="28">
        <f t="shared" si="182"/>
        <v>654500</v>
      </c>
      <c r="BK114" s="28">
        <f t="shared" si="182"/>
        <v>0</v>
      </c>
      <c r="BL114" s="28">
        <f t="shared" si="182"/>
        <v>0</v>
      </c>
      <c r="BM114" s="28">
        <f t="shared" si="182"/>
        <v>654500</v>
      </c>
      <c r="BN114" s="28">
        <f t="shared" si="182"/>
        <v>0</v>
      </c>
      <c r="BO114" s="28">
        <f t="shared" ref="BO114" si="183">SUM(BO111:BO113)</f>
        <v>0</v>
      </c>
    </row>
    <row r="115" spans="1:67" ht="13.5" thickTop="1" x14ac:dyDescent="0.2">
      <c r="A115" s="6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</row>
    <row r="116" spans="1:67" ht="12.75" x14ac:dyDescent="0.2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</row>
    <row r="146" spans="1:67" ht="12.75" x14ac:dyDescent="0.2">
      <c r="A146" s="36"/>
      <c r="B146" s="41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</row>
    <row r="147" spans="1:67" ht="12.75" hidden="1" x14ac:dyDescent="0.2">
      <c r="A147" s="35" t="s">
        <v>208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</row>
    <row r="148" spans="1:67" ht="12.75" hidden="1" x14ac:dyDescent="0.2">
      <c r="A148" s="36" t="s">
        <v>138</v>
      </c>
      <c r="B148" s="36" t="s">
        <v>199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</row>
    <row r="149" spans="1:67" ht="12.75" hidden="1" x14ac:dyDescent="0.2">
      <c r="A149" s="36"/>
      <c r="B149" s="36" t="s">
        <v>200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</row>
    <row r="150" spans="1:67" ht="12.75" hidden="1" x14ac:dyDescent="0.2">
      <c r="A150" s="36"/>
      <c r="B150" s="36" t="s">
        <v>201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</row>
    <row r="151" spans="1:67" ht="13.5" hidden="1" thickBot="1" x14ac:dyDescent="0.25">
      <c r="A151" s="36"/>
      <c r="C151" s="1">
        <v>2019</v>
      </c>
      <c r="D151" s="1">
        <f>YEAR(D152)</f>
        <v>2019</v>
      </c>
      <c r="E151" s="1">
        <f t="shared" ref="E151:BO151" si="184">YEAR(E152)</f>
        <v>2019</v>
      </c>
      <c r="F151" s="1">
        <f t="shared" si="184"/>
        <v>2019</v>
      </c>
      <c r="G151" s="1">
        <f t="shared" si="184"/>
        <v>2019</v>
      </c>
      <c r="H151" s="1">
        <f t="shared" si="184"/>
        <v>2020</v>
      </c>
      <c r="I151" s="1">
        <f t="shared" si="184"/>
        <v>2020</v>
      </c>
      <c r="J151" s="1">
        <f t="shared" si="184"/>
        <v>2020</v>
      </c>
      <c r="K151" s="1">
        <f t="shared" si="184"/>
        <v>2020</v>
      </c>
      <c r="L151" s="1">
        <f t="shared" si="184"/>
        <v>2020</v>
      </c>
      <c r="M151" s="1">
        <f t="shared" si="184"/>
        <v>2020</v>
      </c>
      <c r="N151" s="1">
        <f t="shared" si="184"/>
        <v>2020</v>
      </c>
      <c r="O151" s="1">
        <f t="shared" si="184"/>
        <v>2020</v>
      </c>
      <c r="P151" s="1">
        <f t="shared" si="184"/>
        <v>2020</v>
      </c>
      <c r="Q151" s="1">
        <f t="shared" si="184"/>
        <v>2020</v>
      </c>
      <c r="R151" s="1">
        <f t="shared" si="184"/>
        <v>2020</v>
      </c>
      <c r="S151" s="1">
        <f t="shared" si="184"/>
        <v>2020</v>
      </c>
      <c r="T151" s="1">
        <f t="shared" si="184"/>
        <v>2021</v>
      </c>
      <c r="U151" s="1">
        <f t="shared" si="184"/>
        <v>2021</v>
      </c>
      <c r="V151" s="1">
        <f t="shared" si="184"/>
        <v>2021</v>
      </c>
      <c r="W151" s="1">
        <f t="shared" si="184"/>
        <v>2021</v>
      </c>
      <c r="X151" s="1">
        <f t="shared" si="184"/>
        <v>2021</v>
      </c>
      <c r="Y151" s="1">
        <f t="shared" si="184"/>
        <v>2021</v>
      </c>
      <c r="Z151" s="1">
        <f t="shared" si="184"/>
        <v>2021</v>
      </c>
      <c r="AA151" s="1">
        <f t="shared" si="184"/>
        <v>2021</v>
      </c>
      <c r="AB151" s="1">
        <f t="shared" si="184"/>
        <v>2021</v>
      </c>
      <c r="AC151" s="1">
        <f t="shared" si="184"/>
        <v>2021</v>
      </c>
      <c r="AD151" s="1">
        <f t="shared" si="184"/>
        <v>2021</v>
      </c>
      <c r="AE151" s="1">
        <f t="shared" si="184"/>
        <v>2021</v>
      </c>
      <c r="AF151" s="1">
        <f t="shared" si="184"/>
        <v>2022</v>
      </c>
      <c r="AG151" s="1">
        <f t="shared" si="184"/>
        <v>2022</v>
      </c>
      <c r="AH151" s="1">
        <f t="shared" si="184"/>
        <v>2022</v>
      </c>
      <c r="AI151" s="1">
        <f t="shared" si="184"/>
        <v>2022</v>
      </c>
      <c r="AJ151" s="1">
        <f t="shared" si="184"/>
        <v>2022</v>
      </c>
      <c r="AK151" s="1">
        <f t="shared" si="184"/>
        <v>2022</v>
      </c>
      <c r="AL151" s="1">
        <f t="shared" si="184"/>
        <v>2022</v>
      </c>
      <c r="AM151" s="1">
        <f t="shared" si="184"/>
        <v>2022</v>
      </c>
      <c r="AN151" s="1">
        <f t="shared" si="184"/>
        <v>2022</v>
      </c>
      <c r="AO151" s="1">
        <f t="shared" si="184"/>
        <v>2022</v>
      </c>
      <c r="AP151" s="1">
        <f t="shared" si="184"/>
        <v>2022</v>
      </c>
      <c r="AQ151" s="1">
        <f t="shared" si="184"/>
        <v>2022</v>
      </c>
      <c r="AR151" s="1">
        <f t="shared" si="184"/>
        <v>2023</v>
      </c>
      <c r="AS151" s="1">
        <f t="shared" si="184"/>
        <v>2023</v>
      </c>
      <c r="AT151" s="1">
        <f t="shared" si="184"/>
        <v>2023</v>
      </c>
      <c r="AU151" s="1">
        <f t="shared" si="184"/>
        <v>2023</v>
      </c>
      <c r="AV151" s="1">
        <f t="shared" si="184"/>
        <v>2023</v>
      </c>
      <c r="AW151" s="1">
        <f t="shared" si="184"/>
        <v>2023</v>
      </c>
      <c r="AX151" s="1">
        <f t="shared" si="184"/>
        <v>2023</v>
      </c>
      <c r="AY151" s="1">
        <f t="shared" si="184"/>
        <v>2023</v>
      </c>
      <c r="AZ151" s="1">
        <f t="shared" si="184"/>
        <v>2023</v>
      </c>
      <c r="BA151" s="1">
        <f t="shared" si="184"/>
        <v>2023</v>
      </c>
      <c r="BB151" s="1">
        <f t="shared" si="184"/>
        <v>2023</v>
      </c>
      <c r="BC151" s="1">
        <f t="shared" si="184"/>
        <v>2023</v>
      </c>
      <c r="BD151" s="1">
        <f t="shared" si="184"/>
        <v>2024</v>
      </c>
      <c r="BE151" s="1">
        <f t="shared" si="184"/>
        <v>2024</v>
      </c>
      <c r="BF151" s="1">
        <f t="shared" si="184"/>
        <v>2024</v>
      </c>
      <c r="BG151" s="1">
        <f t="shared" si="184"/>
        <v>2024</v>
      </c>
      <c r="BH151" s="1">
        <f t="shared" si="184"/>
        <v>2024</v>
      </c>
      <c r="BI151" s="1">
        <f t="shared" si="184"/>
        <v>2024</v>
      </c>
      <c r="BJ151" s="1">
        <f t="shared" si="184"/>
        <v>2024</v>
      </c>
      <c r="BK151" s="1">
        <f t="shared" si="184"/>
        <v>2024</v>
      </c>
      <c r="BL151" s="1">
        <f t="shared" si="184"/>
        <v>2024</v>
      </c>
      <c r="BM151" s="1">
        <f t="shared" si="184"/>
        <v>2024</v>
      </c>
      <c r="BN151" s="1">
        <f t="shared" si="184"/>
        <v>2024</v>
      </c>
      <c r="BO151" s="1">
        <f t="shared" si="184"/>
        <v>2024</v>
      </c>
    </row>
    <row r="152" spans="1:67" ht="26.25" hidden="1" thickBot="1" x14ac:dyDescent="0.25">
      <c r="A152" s="36"/>
      <c r="B152" s="37"/>
      <c r="C152" s="38" t="s">
        <v>156</v>
      </c>
      <c r="D152" s="4">
        <v>43709</v>
      </c>
      <c r="E152" s="39">
        <v>43739</v>
      </c>
      <c r="F152" s="39">
        <v>43770</v>
      </c>
      <c r="G152" s="39">
        <v>43800</v>
      </c>
      <c r="H152" s="39">
        <v>43831</v>
      </c>
      <c r="I152" s="39">
        <v>43862</v>
      </c>
      <c r="J152" s="40">
        <v>43891</v>
      </c>
      <c r="K152" s="40">
        <v>43922</v>
      </c>
      <c r="L152" s="40">
        <v>43952</v>
      </c>
      <c r="M152" s="40">
        <v>43983</v>
      </c>
      <c r="N152" s="40">
        <v>44013</v>
      </c>
      <c r="O152" s="40">
        <v>44044</v>
      </c>
      <c r="P152" s="40">
        <v>44075</v>
      </c>
      <c r="Q152" s="40">
        <v>44105</v>
      </c>
      <c r="R152" s="40">
        <v>44136</v>
      </c>
      <c r="S152" s="40">
        <v>44166</v>
      </c>
      <c r="T152" s="40">
        <v>44197</v>
      </c>
      <c r="U152" s="40">
        <v>44228</v>
      </c>
      <c r="V152" s="40">
        <v>44256</v>
      </c>
      <c r="W152" s="40">
        <v>44287</v>
      </c>
      <c r="X152" s="40">
        <v>44317</v>
      </c>
      <c r="Y152" s="40">
        <v>44348</v>
      </c>
      <c r="Z152" s="40">
        <v>44378</v>
      </c>
      <c r="AA152" s="40">
        <v>44409</v>
      </c>
      <c r="AB152" s="40">
        <v>44440</v>
      </c>
      <c r="AC152" s="40">
        <v>44470</v>
      </c>
      <c r="AD152" s="40">
        <v>44501</v>
      </c>
      <c r="AE152" s="40">
        <v>44531</v>
      </c>
      <c r="AF152" s="40">
        <v>44562</v>
      </c>
      <c r="AG152" s="40">
        <v>44593</v>
      </c>
      <c r="AH152" s="40">
        <v>44621</v>
      </c>
      <c r="AI152" s="40">
        <v>44652</v>
      </c>
      <c r="AJ152" s="40">
        <v>44682</v>
      </c>
      <c r="AK152" s="40">
        <v>44713</v>
      </c>
      <c r="AL152" s="40">
        <v>44743</v>
      </c>
      <c r="AM152" s="40">
        <v>44774</v>
      </c>
      <c r="AN152" s="40">
        <v>44805</v>
      </c>
      <c r="AO152" s="40">
        <v>44835</v>
      </c>
      <c r="AP152" s="40">
        <v>44866</v>
      </c>
      <c r="AQ152" s="40">
        <v>44896</v>
      </c>
      <c r="AR152" s="40">
        <v>44927</v>
      </c>
      <c r="AS152" s="40">
        <v>44958</v>
      </c>
      <c r="AT152" s="40">
        <v>44986</v>
      </c>
      <c r="AU152" s="40">
        <v>45017</v>
      </c>
      <c r="AV152" s="40">
        <v>45047</v>
      </c>
      <c r="AW152" s="40">
        <v>45078</v>
      </c>
      <c r="AX152" s="40">
        <v>45108</v>
      </c>
      <c r="AY152" s="40">
        <v>45139</v>
      </c>
      <c r="AZ152" s="40">
        <v>45170</v>
      </c>
      <c r="BA152" s="40">
        <v>45200</v>
      </c>
      <c r="BB152" s="40">
        <v>45231</v>
      </c>
      <c r="BC152" s="40">
        <v>45261</v>
      </c>
      <c r="BD152" s="40">
        <v>45292</v>
      </c>
      <c r="BE152" s="40">
        <v>45323</v>
      </c>
      <c r="BF152" s="40">
        <v>45352</v>
      </c>
      <c r="BG152" s="40">
        <v>45383</v>
      </c>
      <c r="BH152" s="40">
        <v>45413</v>
      </c>
      <c r="BI152" s="40">
        <v>45444</v>
      </c>
      <c r="BJ152" s="40">
        <v>45474</v>
      </c>
      <c r="BK152" s="40">
        <v>45505</v>
      </c>
      <c r="BL152" s="40">
        <v>45536</v>
      </c>
      <c r="BM152" s="40">
        <v>45566</v>
      </c>
      <c r="BN152" s="40">
        <v>45597</v>
      </c>
      <c r="BO152" s="40">
        <v>45627</v>
      </c>
    </row>
    <row r="153" spans="1:67" ht="12.75" hidden="1" x14ac:dyDescent="0.2">
      <c r="A153" s="36"/>
      <c r="B153" s="41" t="s">
        <v>209</v>
      </c>
      <c r="C153" s="42">
        <f>Cashflow!C6</f>
        <v>0</v>
      </c>
      <c r="D153" s="43">
        <f>Cashflow!D6</f>
        <v>0</v>
      </c>
      <c r="E153" s="42">
        <f>Cashflow!E6</f>
        <v>0</v>
      </c>
      <c r="F153" s="42">
        <f>Cashflow!F6</f>
        <v>0</v>
      </c>
      <c r="G153" s="42">
        <f>Cashflow!G6</f>
        <v>75000</v>
      </c>
      <c r="H153" s="42">
        <f>Cashflow!H6</f>
        <v>0</v>
      </c>
      <c r="I153" s="42">
        <f>Cashflow!I6</f>
        <v>0</v>
      </c>
      <c r="J153" s="42">
        <v>0</v>
      </c>
      <c r="K153" s="42">
        <f>G153</f>
        <v>75000</v>
      </c>
      <c r="L153" s="42">
        <v>0</v>
      </c>
      <c r="M153" s="42">
        <v>0</v>
      </c>
      <c r="N153" s="42">
        <v>0</v>
      </c>
      <c r="O153" s="42">
        <v>0</v>
      </c>
      <c r="P153" s="42">
        <f>Cashflow!J6</f>
        <v>35518.431333333334</v>
      </c>
      <c r="Q153" s="42">
        <f>Cashflow!K6</f>
        <v>35586.499940000002</v>
      </c>
      <c r="R153" s="42">
        <f>Cashflow!L6</f>
        <v>35629.89688753333</v>
      </c>
      <c r="S153" s="42">
        <f>Cashflow!M6</f>
        <v>35664.097766305997</v>
      </c>
      <c r="T153" s="42">
        <f>Cashflow!N6</f>
        <v>35695.898354644916</v>
      </c>
      <c r="U153" s="42">
        <f>Cashflow!O6</f>
        <v>35728.376239143981</v>
      </c>
      <c r="V153" s="42">
        <f>Cashflow!P6</f>
        <v>43838.025724143248</v>
      </c>
      <c r="W153" s="42">
        <f>Cashflow!Q6</f>
        <v>43875.67739682406</v>
      </c>
      <c r="X153" s="42">
        <f>Cashflow!R6</f>
        <v>43916.895249621062</v>
      </c>
      <c r="Y153" s="42">
        <f>Cashflow!S6</f>
        <v>78962.149323222446</v>
      </c>
      <c r="Z153" s="42">
        <f>Cashflow!T6</f>
        <v>44011.892011459575</v>
      </c>
      <c r="AA153" s="42">
        <f>Cashflow!U6</f>
        <v>44066.593147648935</v>
      </c>
      <c r="AB153" s="42">
        <f>Cashflow!V6</f>
        <v>139463.91548347543</v>
      </c>
      <c r="AC153" s="42">
        <f>Cashflow!W6</f>
        <v>139566.16044131279</v>
      </c>
      <c r="AD153" s="42">
        <f>Cashflow!X6</f>
        <v>139678.62795152472</v>
      </c>
      <c r="AE153" s="42">
        <f>Cashflow!Y6</f>
        <v>139802.34137709186</v>
      </c>
      <c r="AF153" s="42">
        <f>Cashflow!Z6</f>
        <v>139938.42578587934</v>
      </c>
      <c r="AG153" s="42">
        <f>Cashflow!AA6</f>
        <v>140088.11848103095</v>
      </c>
      <c r="AH153" s="42">
        <f>Cashflow!AB6</f>
        <v>148327.78037925641</v>
      </c>
      <c r="AI153" s="42">
        <f>Cashflow!AC6</f>
        <v>148508.90843873468</v>
      </c>
      <c r="AJ153" s="42">
        <f>Cashflow!AD6</f>
        <v>148708.14929187577</v>
      </c>
      <c r="AK153" s="42">
        <f>Cashflow!AE6</f>
        <v>183927.31422504844</v>
      </c>
      <c r="AL153" s="42">
        <f>Cashflow!AF6</f>
        <v>149168.39564926687</v>
      </c>
      <c r="AM153" s="42">
        <f>Cashflow!AG6</f>
        <v>149433.58521493038</v>
      </c>
      <c r="AN153" s="42">
        <f>Cashflow!AH6</f>
        <v>393924.06754884252</v>
      </c>
      <c r="AO153" s="42">
        <f>Cashflow!AI6</f>
        <v>319254.57330386713</v>
      </c>
      <c r="AP153" s="42">
        <f>Cashflow!AJ6</f>
        <v>319618.12963431416</v>
      </c>
      <c r="AQ153" s="42">
        <f>Cashflow!AK6</f>
        <v>395018.04159777152</v>
      </c>
      <c r="AR153" s="42">
        <f>Cashflow!AL6</f>
        <v>320457.9447575598</v>
      </c>
      <c r="AS153" s="42">
        <f>Cashflow!AM6</f>
        <v>320941.83823332062</v>
      </c>
      <c r="AT153" s="42">
        <f>Cashflow!AN6</f>
        <v>454549.12105665467</v>
      </c>
      <c r="AU153" s="42">
        <f>Cashflow!AO6</f>
        <v>330134.63216232101</v>
      </c>
      <c r="AV153" s="42">
        <f>Cashflow!AP6</f>
        <v>330778.69437855348</v>
      </c>
      <c r="AW153" s="42">
        <f>Cashflow!AQ6</f>
        <v>491487.16281640902</v>
      </c>
      <c r="AX153" s="42">
        <f>Cashflow!AR6</f>
        <v>332266.47809804999</v>
      </c>
      <c r="AY153" s="42">
        <f>Cashflow!AS6</f>
        <v>333123.72490785504</v>
      </c>
      <c r="AZ153" s="42">
        <f>Cashflow!AT6</f>
        <v>868518.83418746642</v>
      </c>
      <c r="BA153" s="42">
        <f>Cashflow!AU6</f>
        <v>592693.34978621302</v>
      </c>
      <c r="BB153" s="42">
        <f>Cashflow!AV6</f>
        <v>594260.31694483431</v>
      </c>
      <c r="BC153" s="42">
        <f>Cashflow!AW6</f>
        <v>873233.98081931775</v>
      </c>
      <c r="BD153" s="42">
        <f>Cashflow!AX6</f>
        <v>597880.01108124957</v>
      </c>
      <c r="BE153" s="42">
        <f>Cashflow!AY6</f>
        <v>605701.13591171813</v>
      </c>
      <c r="BF153" s="42">
        <f>Cashflow!AZ6</f>
        <v>966643.88168288989</v>
      </c>
      <c r="BG153" s="42">
        <f>Cashflow!BA6</f>
        <v>619798.40203117882</v>
      </c>
      <c r="BH153" s="42">
        <f>Cashflow!BB6</f>
        <v>623268.3744142967</v>
      </c>
      <c r="BI153" s="42">
        <f>Cashflow!BC6</f>
        <v>1012085.3440357264</v>
      </c>
      <c r="BJ153" s="42">
        <f>Cashflow!BD6</f>
        <v>631284.01061929902</v>
      </c>
      <c r="BK153" s="42">
        <f>Cashflow!BE6</f>
        <v>635902.54386122897</v>
      </c>
      <c r="BL153" s="42">
        <f>Cashflow!BF6</f>
        <v>1405576.315055338</v>
      </c>
      <c r="BM153" s="42">
        <f>Cashflow!BG6</f>
        <v>1049681.1774388717</v>
      </c>
      <c r="BN153" s="42">
        <f>Cashflow!BH6</f>
        <v>1054746.5260607589</v>
      </c>
      <c r="BO153" s="42">
        <f>Cashflow!BI6</f>
        <v>1420818.4095448349</v>
      </c>
    </row>
    <row r="154" spans="1:67" ht="12.75" hidden="1" x14ac:dyDescent="0.2">
      <c r="A154" s="36"/>
      <c r="B154" s="41" t="s">
        <v>210</v>
      </c>
      <c r="C154" s="44">
        <f>Cashflow!C7</f>
        <v>82676</v>
      </c>
      <c r="D154" s="45">
        <f>Cashflow!D7</f>
        <v>4000</v>
      </c>
      <c r="E154" s="45">
        <f>Cashflow!E7</f>
        <v>4000</v>
      </c>
      <c r="F154" s="45">
        <f>Cashflow!F7</f>
        <v>4000</v>
      </c>
      <c r="G154" s="45">
        <f>Cashflow!G7</f>
        <v>4000</v>
      </c>
      <c r="H154" s="45">
        <f>Cashflow!H7</f>
        <v>30000</v>
      </c>
      <c r="I154" s="45">
        <f>Cashflow!I7</f>
        <v>80683.539196906</v>
      </c>
      <c r="J154" s="45">
        <f>Cashflow!J7</f>
        <v>75183.539196906</v>
      </c>
      <c r="K154" s="45">
        <f>Cashflow!K7</f>
        <v>76283.539196906</v>
      </c>
      <c r="L154" s="45">
        <f>Cashflow!L7</f>
        <v>75183.539196906</v>
      </c>
      <c r="M154" s="45">
        <f>Cashflow!M7</f>
        <v>80683.539196906</v>
      </c>
      <c r="N154" s="45">
        <f>Cashflow!N7</f>
        <v>131283.539196906</v>
      </c>
      <c r="O154" s="45">
        <f>Cashflow!O7</f>
        <v>75183.539196906</v>
      </c>
      <c r="P154" s="45">
        <f>Cashflow!P7</f>
        <v>75183.539196906</v>
      </c>
      <c r="Q154" s="45">
        <f>Cashflow!Q7</f>
        <v>81783.539196906</v>
      </c>
      <c r="R154" s="45">
        <f>Cashflow!R7</f>
        <v>75183.539196906</v>
      </c>
      <c r="S154" s="45">
        <f>Cashflow!S7</f>
        <v>75183.539196906</v>
      </c>
      <c r="T154" s="45">
        <f>Cashflow!T7</f>
        <v>105063.539196906</v>
      </c>
      <c r="U154" s="45">
        <f>Cashflow!U7</f>
        <v>142720.04944502003</v>
      </c>
      <c r="V154" s="45">
        <f>Cashflow!V7</f>
        <v>137055.04944502006</v>
      </c>
      <c r="W154" s="45">
        <f>Cashflow!W7</f>
        <v>138188.04944502006</v>
      </c>
      <c r="X154" s="45">
        <f>Cashflow!X7</f>
        <v>137055.04944502006</v>
      </c>
      <c r="Y154" s="45">
        <f>Cashflow!Y7</f>
        <v>142720.04944502003</v>
      </c>
      <c r="Z154" s="45">
        <f>Cashflow!Z7</f>
        <v>148188.04944502003</v>
      </c>
      <c r="AA154" s="45">
        <f>Cashflow!AA7</f>
        <v>270121.50944502006</v>
      </c>
      <c r="AB154" s="45">
        <f>Cashflow!AB7</f>
        <v>156821.50944502006</v>
      </c>
      <c r="AC154" s="45">
        <f>Cashflow!AC7</f>
        <v>163619.50944502006</v>
      </c>
      <c r="AD154" s="45">
        <f>Cashflow!AD7</f>
        <v>156821.50944502006</v>
      </c>
      <c r="AE154" s="45">
        <f>Cashflow!AE7</f>
        <v>156821.50944502006</v>
      </c>
      <c r="AF154" s="45">
        <f>Cashflow!AF7</f>
        <v>219897.90944502008</v>
      </c>
      <c r="AG154" s="45">
        <f>Cashflow!AG7</f>
        <v>256544.92508415968</v>
      </c>
      <c r="AH154" s="45">
        <f>Cashflow!AH7</f>
        <v>250709.9750841597</v>
      </c>
      <c r="AI154" s="45">
        <f>Cashflow!AI7</f>
        <v>251876.96508415972</v>
      </c>
      <c r="AJ154" s="45">
        <f>Cashflow!AJ7</f>
        <v>250709.9750841597</v>
      </c>
      <c r="AK154" s="45">
        <f>Cashflow!AK7</f>
        <v>256544.92508415968</v>
      </c>
      <c r="AL154" s="45">
        <f>Cashflow!AL7</f>
        <v>313920.21508415963</v>
      </c>
      <c r="AM154" s="45">
        <f>Cashflow!AM7</f>
        <v>442289.11508415971</v>
      </c>
      <c r="AN154" s="45">
        <f>Cashflow!AN7</f>
        <v>325590.11508415965</v>
      </c>
      <c r="AO154" s="45">
        <f>Cashflow!AO7</f>
        <v>332592.05508415966</v>
      </c>
      <c r="AP154" s="45">
        <f>Cashflow!AP7</f>
        <v>325590.11508415965</v>
      </c>
      <c r="AQ154" s="45">
        <f>Cashflow!AQ7</f>
        <v>325590.11508415965</v>
      </c>
      <c r="AR154" s="45">
        <f>Cashflow!AR7</f>
        <v>352920.10458415974</v>
      </c>
      <c r="AS154" s="45">
        <f>Cashflow!AS7</f>
        <v>381983.13276584982</v>
      </c>
      <c r="AT154" s="45">
        <f>Cashflow!AT7</f>
        <v>375973.13426584977</v>
      </c>
      <c r="AU154" s="45">
        <f>Cashflow!AU7</f>
        <v>377175.13396584976</v>
      </c>
      <c r="AV154" s="45">
        <f>Cashflow!AV7</f>
        <v>375973.13426584977</v>
      </c>
      <c r="AW154" s="45">
        <f>Cashflow!AW7</f>
        <v>381983.13276584982</v>
      </c>
      <c r="AX154" s="45">
        <f>Cashflow!AX7</f>
        <v>397175.13396584976</v>
      </c>
      <c r="AY154" s="45">
        <f>Cashflow!AY7</f>
        <v>526390.10171584983</v>
      </c>
      <c r="AZ154" s="45">
        <f>Cashflow!AZ7</f>
        <v>406190.13171584974</v>
      </c>
      <c r="BA154" s="45">
        <f>Cashflow!BA7</f>
        <v>413402.12991584971</v>
      </c>
      <c r="BB154" s="45">
        <f>Cashflow!BB7</f>
        <v>406190.13171584974</v>
      </c>
      <c r="BC154" s="45">
        <f>Cashflow!BC7</f>
        <v>406190.13171584974</v>
      </c>
      <c r="BD154" s="45">
        <f>Cashflow!BD7</f>
        <v>444440.02090084978</v>
      </c>
      <c r="BE154" s="45">
        <f>Cashflow!BE7</f>
        <v>520721.13489135925</v>
      </c>
      <c r="BF154" s="45">
        <f>Cashflow!BF7</f>
        <v>514530.83643635933</v>
      </c>
      <c r="BG154" s="45">
        <f>Cashflow!BG7</f>
        <v>515768.89612735924</v>
      </c>
      <c r="BH154" s="45">
        <f>Cashflow!BH7</f>
        <v>514530.83643635933</v>
      </c>
      <c r="BI154" s="45">
        <f>Cashflow!BI7</f>
        <v>520721.13489135925</v>
      </c>
      <c r="BJ154" s="45">
        <f>Cashflow!BJ7</f>
        <v>545768.89612735924</v>
      </c>
      <c r="BK154" s="45">
        <f>Cashflow!BK7</f>
        <v>810094.64015585929</v>
      </c>
      <c r="BL154" s="45">
        <f>Cashflow!BL7</f>
        <v>562482.70195585932</v>
      </c>
      <c r="BM154" s="45">
        <f>Cashflow!BM7</f>
        <v>569911.06010185927</v>
      </c>
      <c r="BN154" s="45">
        <f>Cashflow!BN7</f>
        <v>562482.70195585932</v>
      </c>
      <c r="BO154" s="45">
        <f>Cashflow!BO7</f>
        <v>562482.70195585932</v>
      </c>
    </row>
    <row r="155" spans="1:67" ht="12.75" hidden="1" x14ac:dyDescent="0.2">
      <c r="A155" s="36"/>
      <c r="B155" s="49" t="s">
        <v>211</v>
      </c>
      <c r="C155" s="50">
        <f>C153-C154</f>
        <v>-82676</v>
      </c>
      <c r="D155" s="51">
        <f>D153-D154</f>
        <v>-4000</v>
      </c>
      <c r="E155" s="51">
        <f>E153-E154</f>
        <v>-4000</v>
      </c>
      <c r="F155" s="51">
        <f t="shared" ref="F155:BO155" si="185">F153-F154</f>
        <v>-4000</v>
      </c>
      <c r="G155" s="51">
        <f t="shared" si="185"/>
        <v>71000</v>
      </c>
      <c r="H155" s="51">
        <f t="shared" si="185"/>
        <v>-30000</v>
      </c>
      <c r="I155" s="51">
        <f t="shared" si="185"/>
        <v>-80683.539196906</v>
      </c>
      <c r="J155" s="51">
        <f>J153-J154</f>
        <v>-75183.539196906</v>
      </c>
      <c r="K155" s="51">
        <f t="shared" si="185"/>
        <v>-1283.5391969060001</v>
      </c>
      <c r="L155" s="51">
        <f t="shared" si="185"/>
        <v>-75183.539196906</v>
      </c>
      <c r="M155" s="51">
        <f t="shared" si="185"/>
        <v>-80683.539196906</v>
      </c>
      <c r="N155" s="51">
        <f t="shared" si="185"/>
        <v>-131283.539196906</v>
      </c>
      <c r="O155" s="51">
        <f t="shared" si="185"/>
        <v>-75183.539196906</v>
      </c>
      <c r="P155" s="51">
        <f>P153-P154</f>
        <v>-39665.107863572666</v>
      </c>
      <c r="Q155" s="51">
        <f t="shared" si="185"/>
        <v>-46197.039256905999</v>
      </c>
      <c r="R155" s="51">
        <f t="shared" si="185"/>
        <v>-39553.64230937267</v>
      </c>
      <c r="S155" s="51">
        <f t="shared" si="185"/>
        <v>-39519.441430600004</v>
      </c>
      <c r="T155" s="51">
        <f t="shared" si="185"/>
        <v>-69367.640842261084</v>
      </c>
      <c r="U155" s="51">
        <f t="shared" si="185"/>
        <v>-106991.67320587605</v>
      </c>
      <c r="V155" s="51">
        <f t="shared" si="185"/>
        <v>-93217.023720876809</v>
      </c>
      <c r="W155" s="51">
        <f t="shared" si="185"/>
        <v>-94312.372048196004</v>
      </c>
      <c r="X155" s="51">
        <f t="shared" si="185"/>
        <v>-93138.154195398994</v>
      </c>
      <c r="Y155" s="51">
        <f t="shared" si="185"/>
        <v>-63757.900121797589</v>
      </c>
      <c r="Z155" s="51">
        <f t="shared" si="185"/>
        <v>-104176.15743356047</v>
      </c>
      <c r="AA155" s="51">
        <f t="shared" si="185"/>
        <v>-226054.91629737112</v>
      </c>
      <c r="AB155" s="51">
        <f t="shared" si="185"/>
        <v>-17357.593961544626</v>
      </c>
      <c r="AC155" s="51">
        <f t="shared" si="185"/>
        <v>-24053.349003707262</v>
      </c>
      <c r="AD155" s="51">
        <f t="shared" si="185"/>
        <v>-17142.881493495341</v>
      </c>
      <c r="AE155" s="51">
        <f t="shared" si="185"/>
        <v>-17019.1680679282</v>
      </c>
      <c r="AF155" s="51">
        <f t="shared" si="185"/>
        <v>-79959.483659140737</v>
      </c>
      <c r="AG155" s="51">
        <f t="shared" si="185"/>
        <v>-116456.80660312873</v>
      </c>
      <c r="AH155" s="51">
        <f t="shared" si="185"/>
        <v>-102382.19470490329</v>
      </c>
      <c r="AI155" s="51">
        <f t="shared" si="185"/>
        <v>-103368.05664542504</v>
      </c>
      <c r="AJ155" s="51">
        <f t="shared" si="185"/>
        <v>-102001.82579228393</v>
      </c>
      <c r="AK155" s="51">
        <f t="shared" si="185"/>
        <v>-72617.610859111242</v>
      </c>
      <c r="AL155" s="51">
        <f t="shared" si="185"/>
        <v>-164751.81943489276</v>
      </c>
      <c r="AM155" s="51">
        <f t="shared" si="185"/>
        <v>-292855.5298692293</v>
      </c>
      <c r="AN155" s="51">
        <f t="shared" si="185"/>
        <v>68333.952464682865</v>
      </c>
      <c r="AO155" s="51">
        <f t="shared" si="185"/>
        <v>-13337.481780292524</v>
      </c>
      <c r="AP155" s="51">
        <f t="shared" si="185"/>
        <v>-5971.9854498454952</v>
      </c>
      <c r="AQ155" s="51">
        <f t="shared" si="185"/>
        <v>69427.926513611863</v>
      </c>
      <c r="AR155" s="51">
        <f t="shared" si="185"/>
        <v>-32462.159826599935</v>
      </c>
      <c r="AS155" s="51">
        <f t="shared" si="185"/>
        <v>-61041.294532529195</v>
      </c>
      <c r="AT155" s="51">
        <f t="shared" si="185"/>
        <v>78575.986790804891</v>
      </c>
      <c r="AU155" s="51">
        <f t="shared" si="185"/>
        <v>-47040.50180352875</v>
      </c>
      <c r="AV155" s="51">
        <f t="shared" si="185"/>
        <v>-45194.439887296292</v>
      </c>
      <c r="AW155" s="51">
        <f t="shared" si="185"/>
        <v>109504.0300505592</v>
      </c>
      <c r="AX155" s="51">
        <f t="shared" si="185"/>
        <v>-64908.655867799767</v>
      </c>
      <c r="AY155" s="51">
        <f t="shared" si="185"/>
        <v>-193266.37680799479</v>
      </c>
      <c r="AZ155" s="51">
        <f t="shared" si="185"/>
        <v>462328.70247161668</v>
      </c>
      <c r="BA155" s="51">
        <f t="shared" si="185"/>
        <v>179291.2198703633</v>
      </c>
      <c r="BB155" s="51">
        <f t="shared" si="185"/>
        <v>188070.18522898457</v>
      </c>
      <c r="BC155" s="51">
        <f t="shared" si="185"/>
        <v>467043.849103468</v>
      </c>
      <c r="BD155" s="51">
        <f t="shared" si="185"/>
        <v>153439.99018039979</v>
      </c>
      <c r="BE155" s="51">
        <f t="shared" si="185"/>
        <v>84980.001020358875</v>
      </c>
      <c r="BF155" s="51">
        <f t="shared" si="185"/>
        <v>452113.04524653056</v>
      </c>
      <c r="BG155" s="51">
        <f t="shared" si="185"/>
        <v>104029.50590381958</v>
      </c>
      <c r="BH155" s="51">
        <f t="shared" si="185"/>
        <v>108737.53797793738</v>
      </c>
      <c r="BI155" s="51">
        <f t="shared" si="185"/>
        <v>491364.20914436714</v>
      </c>
      <c r="BJ155" s="51">
        <f t="shared" si="185"/>
        <v>85515.114491939778</v>
      </c>
      <c r="BK155" s="51">
        <f t="shared" si="185"/>
        <v>-174192.09629463032</v>
      </c>
      <c r="BL155" s="51">
        <f t="shared" si="185"/>
        <v>843093.61309947865</v>
      </c>
      <c r="BM155" s="51">
        <f t="shared" si="185"/>
        <v>479770.11733701243</v>
      </c>
      <c r="BN155" s="51">
        <f t="shared" si="185"/>
        <v>492263.82410489954</v>
      </c>
      <c r="BO155" s="51">
        <f t="shared" si="185"/>
        <v>858335.70758897555</v>
      </c>
    </row>
    <row r="156" spans="1:67" ht="12.75" hidden="1" x14ac:dyDescent="0.2">
      <c r="A156" s="36"/>
      <c r="B156" s="46" t="s">
        <v>8</v>
      </c>
      <c r="C156" s="47">
        <f>C155</f>
        <v>-82676</v>
      </c>
      <c r="D156" s="48">
        <f>D155</f>
        <v>-4000</v>
      </c>
      <c r="E156" s="48">
        <f>E155</f>
        <v>-4000</v>
      </c>
      <c r="F156" s="48">
        <f t="shared" ref="F156:BO156" si="186">F155</f>
        <v>-4000</v>
      </c>
      <c r="G156" s="48">
        <f t="shared" si="186"/>
        <v>71000</v>
      </c>
      <c r="H156" s="48">
        <f t="shared" si="186"/>
        <v>-30000</v>
      </c>
      <c r="I156" s="48">
        <f t="shared" si="186"/>
        <v>-80683.539196906</v>
      </c>
      <c r="J156" s="48">
        <f t="shared" si="186"/>
        <v>-75183.539196906</v>
      </c>
      <c r="K156" s="48">
        <f t="shared" si="186"/>
        <v>-1283.5391969060001</v>
      </c>
      <c r="L156" s="48">
        <f t="shared" si="186"/>
        <v>-75183.539196906</v>
      </c>
      <c r="M156" s="48">
        <f t="shared" si="186"/>
        <v>-80683.539196906</v>
      </c>
      <c r="N156" s="48">
        <f t="shared" si="186"/>
        <v>-131283.539196906</v>
      </c>
      <c r="O156" s="48">
        <f t="shared" si="186"/>
        <v>-75183.539196906</v>
      </c>
      <c r="P156" s="48">
        <f t="shared" si="186"/>
        <v>-39665.107863572666</v>
      </c>
      <c r="Q156" s="48">
        <f t="shared" si="186"/>
        <v>-46197.039256905999</v>
      </c>
      <c r="R156" s="48">
        <f t="shared" si="186"/>
        <v>-39553.64230937267</v>
      </c>
      <c r="S156" s="48">
        <f t="shared" si="186"/>
        <v>-39519.441430600004</v>
      </c>
      <c r="T156" s="48">
        <f t="shared" si="186"/>
        <v>-69367.640842261084</v>
      </c>
      <c r="U156" s="48">
        <f t="shared" si="186"/>
        <v>-106991.67320587605</v>
      </c>
      <c r="V156" s="48">
        <f t="shared" si="186"/>
        <v>-93217.023720876809</v>
      </c>
      <c r="W156" s="48">
        <f t="shared" si="186"/>
        <v>-94312.372048196004</v>
      </c>
      <c r="X156" s="48">
        <f t="shared" si="186"/>
        <v>-93138.154195398994</v>
      </c>
      <c r="Y156" s="48">
        <f t="shared" si="186"/>
        <v>-63757.900121797589</v>
      </c>
      <c r="Z156" s="48">
        <f t="shared" si="186"/>
        <v>-104176.15743356047</v>
      </c>
      <c r="AA156" s="48">
        <f t="shared" si="186"/>
        <v>-226054.91629737112</v>
      </c>
      <c r="AB156" s="48">
        <f t="shared" si="186"/>
        <v>-17357.593961544626</v>
      </c>
      <c r="AC156" s="48">
        <f t="shared" si="186"/>
        <v>-24053.349003707262</v>
      </c>
      <c r="AD156" s="48">
        <f t="shared" si="186"/>
        <v>-17142.881493495341</v>
      </c>
      <c r="AE156" s="48">
        <f t="shared" si="186"/>
        <v>-17019.1680679282</v>
      </c>
      <c r="AF156" s="48">
        <f t="shared" si="186"/>
        <v>-79959.483659140737</v>
      </c>
      <c r="AG156" s="48">
        <f t="shared" si="186"/>
        <v>-116456.80660312873</v>
      </c>
      <c r="AH156" s="48">
        <f t="shared" si="186"/>
        <v>-102382.19470490329</v>
      </c>
      <c r="AI156" s="48">
        <f t="shared" si="186"/>
        <v>-103368.05664542504</v>
      </c>
      <c r="AJ156" s="48">
        <f t="shared" si="186"/>
        <v>-102001.82579228393</v>
      </c>
      <c r="AK156" s="48">
        <f t="shared" si="186"/>
        <v>-72617.610859111242</v>
      </c>
      <c r="AL156" s="48">
        <f t="shared" si="186"/>
        <v>-164751.81943489276</v>
      </c>
      <c r="AM156" s="48">
        <f t="shared" si="186"/>
        <v>-292855.5298692293</v>
      </c>
      <c r="AN156" s="48">
        <f t="shared" si="186"/>
        <v>68333.952464682865</v>
      </c>
      <c r="AO156" s="48">
        <f t="shared" si="186"/>
        <v>-13337.481780292524</v>
      </c>
      <c r="AP156" s="48">
        <f t="shared" si="186"/>
        <v>-5971.9854498454952</v>
      </c>
      <c r="AQ156" s="48">
        <f t="shared" si="186"/>
        <v>69427.926513611863</v>
      </c>
      <c r="AR156" s="48">
        <f t="shared" si="186"/>
        <v>-32462.159826599935</v>
      </c>
      <c r="AS156" s="48">
        <f t="shared" si="186"/>
        <v>-61041.294532529195</v>
      </c>
      <c r="AT156" s="48">
        <f t="shared" si="186"/>
        <v>78575.986790804891</v>
      </c>
      <c r="AU156" s="48">
        <f t="shared" si="186"/>
        <v>-47040.50180352875</v>
      </c>
      <c r="AV156" s="48">
        <f t="shared" si="186"/>
        <v>-45194.439887296292</v>
      </c>
      <c r="AW156" s="48">
        <f t="shared" si="186"/>
        <v>109504.0300505592</v>
      </c>
      <c r="AX156" s="48">
        <f t="shared" si="186"/>
        <v>-64908.655867799767</v>
      </c>
      <c r="AY156" s="48">
        <f t="shared" si="186"/>
        <v>-193266.37680799479</v>
      </c>
      <c r="AZ156" s="48">
        <f t="shared" si="186"/>
        <v>462328.70247161668</v>
      </c>
      <c r="BA156" s="48">
        <f t="shared" si="186"/>
        <v>179291.2198703633</v>
      </c>
      <c r="BB156" s="48">
        <f t="shared" si="186"/>
        <v>188070.18522898457</v>
      </c>
      <c r="BC156" s="48">
        <f t="shared" si="186"/>
        <v>467043.849103468</v>
      </c>
      <c r="BD156" s="48">
        <f t="shared" si="186"/>
        <v>153439.99018039979</v>
      </c>
      <c r="BE156" s="48">
        <f t="shared" si="186"/>
        <v>84980.001020358875</v>
      </c>
      <c r="BF156" s="48">
        <f t="shared" si="186"/>
        <v>452113.04524653056</v>
      </c>
      <c r="BG156" s="48">
        <f t="shared" si="186"/>
        <v>104029.50590381958</v>
      </c>
      <c r="BH156" s="48">
        <f t="shared" si="186"/>
        <v>108737.53797793738</v>
      </c>
      <c r="BI156" s="48">
        <f t="shared" si="186"/>
        <v>491364.20914436714</v>
      </c>
      <c r="BJ156" s="48">
        <f t="shared" si="186"/>
        <v>85515.114491939778</v>
      </c>
      <c r="BK156" s="48">
        <f t="shared" si="186"/>
        <v>-174192.09629463032</v>
      </c>
      <c r="BL156" s="48">
        <f t="shared" si="186"/>
        <v>843093.61309947865</v>
      </c>
      <c r="BM156" s="48">
        <f t="shared" si="186"/>
        <v>479770.11733701243</v>
      </c>
      <c r="BN156" s="48">
        <f t="shared" si="186"/>
        <v>492263.82410489954</v>
      </c>
      <c r="BO156" s="48">
        <f t="shared" si="186"/>
        <v>858335.70758897555</v>
      </c>
    </row>
    <row r="157" spans="1:67" ht="12.75" hidden="1" x14ac:dyDescent="0.2">
      <c r="A157" s="36"/>
      <c r="B157" s="41" t="s">
        <v>157</v>
      </c>
      <c r="C157" s="44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</row>
    <row r="158" spans="1:67" ht="12.75" hidden="1" x14ac:dyDescent="0.2">
      <c r="A158" s="36"/>
      <c r="B158" s="49" t="s">
        <v>158</v>
      </c>
      <c r="C158" s="50">
        <f>SUM(C156:C157)</f>
        <v>-82676</v>
      </c>
      <c r="D158" s="51">
        <f>SUM(D156:D157)</f>
        <v>-4000</v>
      </c>
      <c r="E158" s="51">
        <f t="shared" ref="E158" si="187">SUM(E156:E157)</f>
        <v>-4000</v>
      </c>
      <c r="F158" s="51">
        <f>SUM(F156:F157)</f>
        <v>-4000</v>
      </c>
      <c r="G158" s="51">
        <f t="shared" ref="G158:BO158" si="188">SUM(G156:G157)</f>
        <v>71000</v>
      </c>
      <c r="H158" s="51">
        <f t="shared" si="188"/>
        <v>-30000</v>
      </c>
      <c r="I158" s="51">
        <f t="shared" si="188"/>
        <v>-80683.539196906</v>
      </c>
      <c r="J158" s="51">
        <f t="shared" si="188"/>
        <v>-75183.539196906</v>
      </c>
      <c r="K158" s="51">
        <f t="shared" si="188"/>
        <v>-1283.5391969060001</v>
      </c>
      <c r="L158" s="51">
        <f t="shared" si="188"/>
        <v>-75183.539196906</v>
      </c>
      <c r="M158" s="51">
        <f t="shared" si="188"/>
        <v>-80683.539196906</v>
      </c>
      <c r="N158" s="51">
        <f t="shared" si="188"/>
        <v>-131283.539196906</v>
      </c>
      <c r="O158" s="51">
        <f t="shared" si="188"/>
        <v>-75183.539196906</v>
      </c>
      <c r="P158" s="51">
        <f t="shared" si="188"/>
        <v>-39665.107863572666</v>
      </c>
      <c r="Q158" s="51">
        <f t="shared" si="188"/>
        <v>-46197.039256905999</v>
      </c>
      <c r="R158" s="51">
        <f t="shared" si="188"/>
        <v>-39553.64230937267</v>
      </c>
      <c r="S158" s="51">
        <f t="shared" si="188"/>
        <v>-39519.441430600004</v>
      </c>
      <c r="T158" s="51">
        <f t="shared" si="188"/>
        <v>-69367.640842261084</v>
      </c>
      <c r="U158" s="51">
        <f t="shared" si="188"/>
        <v>-106991.67320587605</v>
      </c>
      <c r="V158" s="51">
        <f t="shared" si="188"/>
        <v>-93217.023720876809</v>
      </c>
      <c r="W158" s="51">
        <f t="shared" si="188"/>
        <v>-94312.372048196004</v>
      </c>
      <c r="X158" s="51">
        <f t="shared" si="188"/>
        <v>-93138.154195398994</v>
      </c>
      <c r="Y158" s="51">
        <f t="shared" si="188"/>
        <v>-63757.900121797589</v>
      </c>
      <c r="Z158" s="51">
        <f t="shared" si="188"/>
        <v>-104176.15743356047</v>
      </c>
      <c r="AA158" s="51">
        <f t="shared" si="188"/>
        <v>-226054.91629737112</v>
      </c>
      <c r="AB158" s="51">
        <f t="shared" si="188"/>
        <v>-17357.593961544626</v>
      </c>
      <c r="AC158" s="51">
        <f t="shared" si="188"/>
        <v>-24053.349003707262</v>
      </c>
      <c r="AD158" s="51">
        <f t="shared" si="188"/>
        <v>-17142.881493495341</v>
      </c>
      <c r="AE158" s="51">
        <f t="shared" si="188"/>
        <v>-17019.1680679282</v>
      </c>
      <c r="AF158" s="51">
        <f t="shared" si="188"/>
        <v>-79959.483659140737</v>
      </c>
      <c r="AG158" s="51">
        <f t="shared" si="188"/>
        <v>-116456.80660312873</v>
      </c>
      <c r="AH158" s="51">
        <f t="shared" si="188"/>
        <v>-102382.19470490329</v>
      </c>
      <c r="AI158" s="51">
        <f t="shared" si="188"/>
        <v>-103368.05664542504</v>
      </c>
      <c r="AJ158" s="51">
        <f t="shared" si="188"/>
        <v>-102001.82579228393</v>
      </c>
      <c r="AK158" s="51">
        <f t="shared" si="188"/>
        <v>-72617.610859111242</v>
      </c>
      <c r="AL158" s="51">
        <f t="shared" si="188"/>
        <v>-164751.81943489276</v>
      </c>
      <c r="AM158" s="51">
        <f t="shared" si="188"/>
        <v>-292855.5298692293</v>
      </c>
      <c r="AN158" s="51">
        <f t="shared" si="188"/>
        <v>68333.952464682865</v>
      </c>
      <c r="AO158" s="51">
        <f t="shared" si="188"/>
        <v>-13337.481780292524</v>
      </c>
      <c r="AP158" s="51">
        <f t="shared" si="188"/>
        <v>-5971.9854498454952</v>
      </c>
      <c r="AQ158" s="51">
        <f t="shared" si="188"/>
        <v>69427.926513611863</v>
      </c>
      <c r="AR158" s="51">
        <f t="shared" si="188"/>
        <v>-32462.159826599935</v>
      </c>
      <c r="AS158" s="51">
        <f t="shared" si="188"/>
        <v>-61041.294532529195</v>
      </c>
      <c r="AT158" s="51">
        <f t="shared" si="188"/>
        <v>78575.986790804891</v>
      </c>
      <c r="AU158" s="51">
        <f t="shared" si="188"/>
        <v>-47040.50180352875</v>
      </c>
      <c r="AV158" s="51">
        <f t="shared" si="188"/>
        <v>-45194.439887296292</v>
      </c>
      <c r="AW158" s="51">
        <f t="shared" si="188"/>
        <v>109504.0300505592</v>
      </c>
      <c r="AX158" s="51">
        <f t="shared" si="188"/>
        <v>-64908.655867799767</v>
      </c>
      <c r="AY158" s="51">
        <f t="shared" si="188"/>
        <v>-193266.37680799479</v>
      </c>
      <c r="AZ158" s="51">
        <f t="shared" si="188"/>
        <v>462328.70247161668</v>
      </c>
      <c r="BA158" s="51">
        <f t="shared" si="188"/>
        <v>179291.2198703633</v>
      </c>
      <c r="BB158" s="51">
        <f t="shared" si="188"/>
        <v>188070.18522898457</v>
      </c>
      <c r="BC158" s="51">
        <f t="shared" si="188"/>
        <v>467043.849103468</v>
      </c>
      <c r="BD158" s="51">
        <f t="shared" si="188"/>
        <v>153439.99018039979</v>
      </c>
      <c r="BE158" s="51">
        <f t="shared" si="188"/>
        <v>84980.001020358875</v>
      </c>
      <c r="BF158" s="51">
        <f t="shared" si="188"/>
        <v>452113.04524653056</v>
      </c>
      <c r="BG158" s="51">
        <f t="shared" si="188"/>
        <v>104029.50590381958</v>
      </c>
      <c r="BH158" s="51">
        <f t="shared" si="188"/>
        <v>108737.53797793738</v>
      </c>
      <c r="BI158" s="51">
        <f t="shared" si="188"/>
        <v>491364.20914436714</v>
      </c>
      <c r="BJ158" s="51">
        <f t="shared" si="188"/>
        <v>85515.114491939778</v>
      </c>
      <c r="BK158" s="51">
        <f t="shared" si="188"/>
        <v>-174192.09629463032</v>
      </c>
      <c r="BL158" s="51">
        <f t="shared" si="188"/>
        <v>843093.61309947865</v>
      </c>
      <c r="BM158" s="51">
        <f t="shared" si="188"/>
        <v>479770.11733701243</v>
      </c>
      <c r="BN158" s="51">
        <f t="shared" si="188"/>
        <v>492263.82410489954</v>
      </c>
      <c r="BO158" s="51">
        <f t="shared" si="188"/>
        <v>858335.70758897555</v>
      </c>
    </row>
    <row r="159" spans="1:67" ht="12.75" hidden="1" x14ac:dyDescent="0.2">
      <c r="A159" s="36"/>
      <c r="B159" s="41" t="s">
        <v>202</v>
      </c>
      <c r="C159" s="52"/>
      <c r="D159" s="53"/>
      <c r="E159" s="53"/>
      <c r="F159" s="53"/>
      <c r="G159" s="53">
        <f>IF(G176&gt;0,-SUM(E$75:G$75)*0.2,0)</f>
        <v>0</v>
      </c>
      <c r="H159" s="53"/>
      <c r="I159" s="53"/>
      <c r="J159" s="53">
        <f>IF(J176&gt;0,-SUM(H$75:J$75)*0.2,0)</f>
        <v>0</v>
      </c>
      <c r="K159" s="53"/>
      <c r="L159" s="53"/>
      <c r="M159" s="53">
        <f>IF(M176&gt;0,-SUM(K$75:M$75)*0.2,0)</f>
        <v>0</v>
      </c>
      <c r="N159" s="53"/>
      <c r="O159" s="53"/>
      <c r="P159" s="53">
        <f>IF(P176&gt;0,-SUM(N$75:P$75)*0.2,0)</f>
        <v>0</v>
      </c>
      <c r="Q159" s="53"/>
      <c r="R159" s="53"/>
      <c r="S159" s="53">
        <f>IF(S176&gt;0,-SUM(Q$75:S$75)*0.2,0)</f>
        <v>0</v>
      </c>
      <c r="T159" s="53"/>
      <c r="U159" s="53"/>
      <c r="V159" s="53">
        <f>IF(V176&gt;0,-SUM(T$75:V$75)*0.2,0)</f>
        <v>0</v>
      </c>
      <c r="W159" s="53"/>
      <c r="X159" s="53"/>
      <c r="Y159" s="53">
        <f>IF(Y176&gt;0,-SUM(W$75:Y$75)*0.2,0)</f>
        <v>0</v>
      </c>
      <c r="Z159" s="53"/>
      <c r="AA159" s="53"/>
      <c r="AB159" s="53">
        <f>IF(AB176&gt;0,-SUM(Z$75:AB$75)*0.2,0)</f>
        <v>0</v>
      </c>
      <c r="AC159" s="53"/>
      <c r="AD159" s="53"/>
      <c r="AE159" s="53">
        <f>IF(AE176&gt;0,-SUM(AC$75:AE$75)*0.2,0)</f>
        <v>0</v>
      </c>
      <c r="AF159" s="53"/>
      <c r="AG159" s="53"/>
      <c r="AH159" s="53">
        <f>IF(AH176&gt;0,-SUM(AF$75:AH$75)*0.2,0)</f>
        <v>0</v>
      </c>
      <c r="AI159" s="53"/>
      <c r="AJ159" s="53"/>
      <c r="AK159" s="53">
        <f>IF(AK176&gt;0,-SUM(AI$75:AK$75)*0.2,0)</f>
        <v>0</v>
      </c>
      <c r="AL159" s="53"/>
      <c r="AM159" s="53"/>
      <c r="AN159" s="53">
        <f>IF(AN176&gt;0,-SUM(AL$75:AN$75)*0.2,0)</f>
        <v>0</v>
      </c>
      <c r="AO159" s="53"/>
      <c r="AP159" s="53"/>
      <c r="AQ159" s="53">
        <f>IF(AQ176&gt;0,-SUM(AO$75:AQ$75)*0.2,0)</f>
        <v>-35788.006113967007</v>
      </c>
      <c r="AR159" s="53"/>
      <c r="AS159" s="53"/>
      <c r="AT159" s="53">
        <f>IF(AT176&gt;0,-SUM(AR$75:AT$75)*0.2,0)</f>
        <v>-184068.2199841929</v>
      </c>
      <c r="AU159" s="53"/>
      <c r="AV159" s="53"/>
      <c r="AW159" s="53">
        <f>IF(AW176&gt;0,-SUM(AU$75:AW$75)*0.2,0)</f>
        <v>-188336.74536294723</v>
      </c>
      <c r="AX159" s="53"/>
      <c r="AY159" s="53"/>
      <c r="AZ159" s="53">
        <f>IF(AZ176&gt;0,-SUM(AX$75:AZ$75)*0.2,0)</f>
        <v>-172745.65895616324</v>
      </c>
      <c r="BA159" s="53"/>
      <c r="BB159" s="53"/>
      <c r="BC159" s="53">
        <f>IF(BC176&gt;0,-SUM(BA$75:BC$75)*0.2,0)</f>
        <v>-211899.900733741</v>
      </c>
      <c r="BD159" s="53"/>
      <c r="BE159" s="53"/>
      <c r="BF159" s="53">
        <f>IF(BF176&gt;0,-SUM(BD$75:BF$75)*0.2,0)</f>
        <v>-391796.63021997811</v>
      </c>
      <c r="BG159" s="53"/>
      <c r="BH159" s="53"/>
      <c r="BI159" s="53">
        <f>IF(BI176&gt;0,-SUM(BG$75:BI$75)*0.2,0)</f>
        <v>-401886.89677202515</v>
      </c>
      <c r="BJ159" s="53"/>
      <c r="BK159" s="53"/>
      <c r="BL159" s="53">
        <f>IF(BL176&gt;0,-SUM(BJ$75:BL$75)*0.2,0)</f>
        <v>-400668.53460109956</v>
      </c>
      <c r="BM159" s="53"/>
      <c r="BN159" s="53"/>
      <c r="BO159" s="53">
        <f>IF(BO176&gt;0,-SUM(BM$75:BO$75)*0.2,0)</f>
        <v>-476304.50463531038</v>
      </c>
    </row>
    <row r="160" spans="1:67" ht="12.75" hidden="1" x14ac:dyDescent="0.2">
      <c r="A160" s="36"/>
      <c r="B160" s="49" t="s">
        <v>159</v>
      </c>
      <c r="C160" s="50">
        <f>SUM(C158:C159)</f>
        <v>-82676</v>
      </c>
      <c r="D160" s="51">
        <f>SUM(D158:D159)</f>
        <v>-4000</v>
      </c>
      <c r="E160" s="51">
        <f t="shared" ref="E160" si="189">SUM(E158:E159)</f>
        <v>-4000</v>
      </c>
      <c r="F160" s="51">
        <f>SUM(F158:F159)</f>
        <v>-4000</v>
      </c>
      <c r="G160" s="51">
        <f t="shared" ref="G160:BO160" si="190">SUM(G158:G159)</f>
        <v>71000</v>
      </c>
      <c r="H160" s="51">
        <f t="shared" si="190"/>
        <v>-30000</v>
      </c>
      <c r="I160" s="51">
        <f t="shared" si="190"/>
        <v>-80683.539196906</v>
      </c>
      <c r="J160" s="51">
        <f t="shared" si="190"/>
        <v>-75183.539196906</v>
      </c>
      <c r="K160" s="51">
        <f t="shared" si="190"/>
        <v>-1283.5391969060001</v>
      </c>
      <c r="L160" s="51">
        <f t="shared" si="190"/>
        <v>-75183.539196906</v>
      </c>
      <c r="M160" s="51">
        <f t="shared" si="190"/>
        <v>-80683.539196906</v>
      </c>
      <c r="N160" s="51">
        <f t="shared" si="190"/>
        <v>-131283.539196906</v>
      </c>
      <c r="O160" s="51">
        <f t="shared" si="190"/>
        <v>-75183.539196906</v>
      </c>
      <c r="P160" s="51">
        <f t="shared" si="190"/>
        <v>-39665.107863572666</v>
      </c>
      <c r="Q160" s="51">
        <f t="shared" si="190"/>
        <v>-46197.039256905999</v>
      </c>
      <c r="R160" s="51">
        <f t="shared" si="190"/>
        <v>-39553.64230937267</v>
      </c>
      <c r="S160" s="51">
        <f t="shared" si="190"/>
        <v>-39519.441430600004</v>
      </c>
      <c r="T160" s="51">
        <f t="shared" si="190"/>
        <v>-69367.640842261084</v>
      </c>
      <c r="U160" s="51">
        <f t="shared" si="190"/>
        <v>-106991.67320587605</v>
      </c>
      <c r="V160" s="51">
        <f t="shared" si="190"/>
        <v>-93217.023720876809</v>
      </c>
      <c r="W160" s="51">
        <f t="shared" si="190"/>
        <v>-94312.372048196004</v>
      </c>
      <c r="X160" s="51">
        <f t="shared" si="190"/>
        <v>-93138.154195398994</v>
      </c>
      <c r="Y160" s="51">
        <f t="shared" si="190"/>
        <v>-63757.900121797589</v>
      </c>
      <c r="Z160" s="51">
        <f t="shared" si="190"/>
        <v>-104176.15743356047</v>
      </c>
      <c r="AA160" s="51">
        <f t="shared" si="190"/>
        <v>-226054.91629737112</v>
      </c>
      <c r="AB160" s="51">
        <f t="shared" si="190"/>
        <v>-17357.593961544626</v>
      </c>
      <c r="AC160" s="51">
        <f t="shared" si="190"/>
        <v>-24053.349003707262</v>
      </c>
      <c r="AD160" s="51">
        <f t="shared" si="190"/>
        <v>-17142.881493495341</v>
      </c>
      <c r="AE160" s="51">
        <f t="shared" si="190"/>
        <v>-17019.1680679282</v>
      </c>
      <c r="AF160" s="51">
        <f t="shared" si="190"/>
        <v>-79959.483659140737</v>
      </c>
      <c r="AG160" s="51">
        <f t="shared" si="190"/>
        <v>-116456.80660312873</v>
      </c>
      <c r="AH160" s="51">
        <f t="shared" si="190"/>
        <v>-102382.19470490329</v>
      </c>
      <c r="AI160" s="51">
        <f t="shared" si="190"/>
        <v>-103368.05664542504</v>
      </c>
      <c r="AJ160" s="51">
        <f t="shared" si="190"/>
        <v>-102001.82579228393</v>
      </c>
      <c r="AK160" s="51">
        <f t="shared" si="190"/>
        <v>-72617.610859111242</v>
      </c>
      <c r="AL160" s="51">
        <f t="shared" si="190"/>
        <v>-164751.81943489276</v>
      </c>
      <c r="AM160" s="51">
        <f t="shared" si="190"/>
        <v>-292855.5298692293</v>
      </c>
      <c r="AN160" s="51">
        <f t="shared" si="190"/>
        <v>68333.952464682865</v>
      </c>
      <c r="AO160" s="51">
        <f t="shared" si="190"/>
        <v>-13337.481780292524</v>
      </c>
      <c r="AP160" s="51">
        <f t="shared" si="190"/>
        <v>-5971.9854498454952</v>
      </c>
      <c r="AQ160" s="51">
        <f t="shared" si="190"/>
        <v>33639.920399644856</v>
      </c>
      <c r="AR160" s="51">
        <f t="shared" si="190"/>
        <v>-32462.159826599935</v>
      </c>
      <c r="AS160" s="51">
        <f t="shared" si="190"/>
        <v>-61041.294532529195</v>
      </c>
      <c r="AT160" s="51">
        <f t="shared" si="190"/>
        <v>-105492.23319338801</v>
      </c>
      <c r="AU160" s="51">
        <f t="shared" si="190"/>
        <v>-47040.50180352875</v>
      </c>
      <c r="AV160" s="51">
        <f t="shared" si="190"/>
        <v>-45194.439887296292</v>
      </c>
      <c r="AW160" s="51">
        <f t="shared" si="190"/>
        <v>-78832.715312388027</v>
      </c>
      <c r="AX160" s="51">
        <f t="shared" si="190"/>
        <v>-64908.655867799767</v>
      </c>
      <c r="AY160" s="51">
        <f t="shared" si="190"/>
        <v>-193266.37680799479</v>
      </c>
      <c r="AZ160" s="51">
        <f t="shared" si="190"/>
        <v>289583.04351545346</v>
      </c>
      <c r="BA160" s="51">
        <f t="shared" si="190"/>
        <v>179291.2198703633</v>
      </c>
      <c r="BB160" s="51">
        <f t="shared" si="190"/>
        <v>188070.18522898457</v>
      </c>
      <c r="BC160" s="51">
        <f t="shared" si="190"/>
        <v>255143.948369727</v>
      </c>
      <c r="BD160" s="51">
        <f t="shared" si="190"/>
        <v>153439.99018039979</v>
      </c>
      <c r="BE160" s="51">
        <f t="shared" si="190"/>
        <v>84980.001020358875</v>
      </c>
      <c r="BF160" s="51">
        <f t="shared" si="190"/>
        <v>60316.415026552451</v>
      </c>
      <c r="BG160" s="51">
        <f t="shared" si="190"/>
        <v>104029.50590381958</v>
      </c>
      <c r="BH160" s="51">
        <f t="shared" si="190"/>
        <v>108737.53797793738</v>
      </c>
      <c r="BI160" s="51">
        <f t="shared" si="190"/>
        <v>89477.312372341985</v>
      </c>
      <c r="BJ160" s="51">
        <f t="shared" si="190"/>
        <v>85515.114491939778</v>
      </c>
      <c r="BK160" s="51">
        <f t="shared" si="190"/>
        <v>-174192.09629463032</v>
      </c>
      <c r="BL160" s="51">
        <f t="shared" si="190"/>
        <v>442425.07849837909</v>
      </c>
      <c r="BM160" s="51">
        <f t="shared" si="190"/>
        <v>479770.11733701243</v>
      </c>
      <c r="BN160" s="51">
        <f t="shared" si="190"/>
        <v>492263.82410489954</v>
      </c>
      <c r="BO160" s="51">
        <f t="shared" si="190"/>
        <v>382031.20295366517</v>
      </c>
    </row>
    <row r="161" spans="1:67" ht="12.75" hidden="1" x14ac:dyDescent="0.2">
      <c r="A161" s="36"/>
      <c r="B161" s="41" t="s">
        <v>160</v>
      </c>
      <c r="C161" s="44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</row>
    <row r="162" spans="1:67" ht="12.75" hidden="1" x14ac:dyDescent="0.2">
      <c r="A162" s="36"/>
      <c r="B162" s="41" t="s">
        <v>161</v>
      </c>
      <c r="C162" s="44">
        <v>0</v>
      </c>
      <c r="D162" s="45">
        <v>0</v>
      </c>
      <c r="E162" s="45">
        <v>0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45">
        <v>0</v>
      </c>
      <c r="V162" s="45">
        <v>0</v>
      </c>
      <c r="W162" s="45">
        <v>0</v>
      </c>
      <c r="X162" s="45">
        <v>0</v>
      </c>
      <c r="Y162" s="45">
        <v>0</v>
      </c>
      <c r="Z162" s="45">
        <v>0</v>
      </c>
      <c r="AA162" s="45">
        <v>0</v>
      </c>
      <c r="AB162" s="45">
        <v>0</v>
      </c>
      <c r="AC162" s="45">
        <v>0</v>
      </c>
      <c r="AD162" s="45">
        <v>0</v>
      </c>
      <c r="AE162" s="45">
        <v>0</v>
      </c>
      <c r="AF162" s="45">
        <v>0</v>
      </c>
      <c r="AG162" s="45">
        <v>0</v>
      </c>
      <c r="AH162" s="45">
        <v>0</v>
      </c>
      <c r="AI162" s="45">
        <v>0</v>
      </c>
      <c r="AJ162" s="45">
        <v>0</v>
      </c>
      <c r="AK162" s="45">
        <v>0</v>
      </c>
      <c r="AL162" s="45">
        <v>0</v>
      </c>
      <c r="AM162" s="45">
        <v>0</v>
      </c>
      <c r="AN162" s="45">
        <v>0</v>
      </c>
      <c r="AO162" s="45">
        <v>0</v>
      </c>
      <c r="AP162" s="45">
        <v>0</v>
      </c>
      <c r="AQ162" s="45">
        <v>0</v>
      </c>
      <c r="AR162" s="45">
        <v>0</v>
      </c>
      <c r="AS162" s="45">
        <v>0</v>
      </c>
      <c r="AT162" s="45">
        <v>0</v>
      </c>
      <c r="AU162" s="45">
        <v>0</v>
      </c>
      <c r="AV162" s="45">
        <v>0</v>
      </c>
      <c r="AW162" s="45">
        <v>0</v>
      </c>
      <c r="AX162" s="45">
        <v>0</v>
      </c>
      <c r="AY162" s="45">
        <v>0</v>
      </c>
      <c r="AZ162" s="45">
        <v>0</v>
      </c>
      <c r="BA162" s="45">
        <v>0</v>
      </c>
      <c r="BB162" s="45">
        <v>0</v>
      </c>
      <c r="BC162" s="45">
        <v>0</v>
      </c>
      <c r="BD162" s="45">
        <v>0</v>
      </c>
      <c r="BE162" s="45">
        <v>0</v>
      </c>
      <c r="BF162" s="45">
        <v>0</v>
      </c>
      <c r="BG162" s="45">
        <v>0</v>
      </c>
      <c r="BH162" s="45">
        <v>0</v>
      </c>
      <c r="BI162" s="45">
        <v>0</v>
      </c>
      <c r="BJ162" s="45">
        <v>0</v>
      </c>
      <c r="BK162" s="45">
        <v>0</v>
      </c>
      <c r="BL162" s="45">
        <v>0</v>
      </c>
      <c r="BM162" s="45">
        <v>0</v>
      </c>
      <c r="BN162" s="45">
        <v>0</v>
      </c>
      <c r="BO162" s="45">
        <v>0</v>
      </c>
    </row>
    <row r="163" spans="1:67" ht="12.75" hidden="1" x14ac:dyDescent="0.2">
      <c r="A163" s="36"/>
      <c r="B163" s="49" t="s">
        <v>162</v>
      </c>
      <c r="C163" s="50">
        <f>SUM(C160:C162)</f>
        <v>-82676</v>
      </c>
      <c r="D163" s="51">
        <f>SUM(D160:D162)</f>
        <v>-4000</v>
      </c>
      <c r="E163" s="51">
        <f t="shared" ref="E163" si="191">SUM(E160:E162)</f>
        <v>-4000</v>
      </c>
      <c r="F163" s="51">
        <f>SUM(F160:F162)</f>
        <v>-4000</v>
      </c>
      <c r="G163" s="51">
        <f t="shared" ref="G163:BO163" si="192">SUM(G160:G162)</f>
        <v>71000</v>
      </c>
      <c r="H163" s="51">
        <f t="shared" si="192"/>
        <v>-30000</v>
      </c>
      <c r="I163" s="51">
        <f t="shared" si="192"/>
        <v>-80683.539196906</v>
      </c>
      <c r="J163" s="51">
        <f t="shared" si="192"/>
        <v>-75183.539196906</v>
      </c>
      <c r="K163" s="51">
        <f t="shared" si="192"/>
        <v>-1283.5391969060001</v>
      </c>
      <c r="L163" s="51">
        <f t="shared" si="192"/>
        <v>-75183.539196906</v>
      </c>
      <c r="M163" s="51">
        <f t="shared" si="192"/>
        <v>-80683.539196906</v>
      </c>
      <c r="N163" s="51">
        <f t="shared" si="192"/>
        <v>-131283.539196906</v>
      </c>
      <c r="O163" s="51">
        <f t="shared" si="192"/>
        <v>-75183.539196906</v>
      </c>
      <c r="P163" s="51">
        <f t="shared" si="192"/>
        <v>-39665.107863572666</v>
      </c>
      <c r="Q163" s="51">
        <f t="shared" si="192"/>
        <v>-46197.039256905999</v>
      </c>
      <c r="R163" s="51">
        <f t="shared" si="192"/>
        <v>-39553.64230937267</v>
      </c>
      <c r="S163" s="51">
        <f t="shared" si="192"/>
        <v>-39519.441430600004</v>
      </c>
      <c r="T163" s="51">
        <f t="shared" si="192"/>
        <v>-69367.640842261084</v>
      </c>
      <c r="U163" s="51">
        <f t="shared" si="192"/>
        <v>-106991.67320587605</v>
      </c>
      <c r="V163" s="51">
        <f t="shared" si="192"/>
        <v>-93217.023720876809</v>
      </c>
      <c r="W163" s="51">
        <f t="shared" si="192"/>
        <v>-94312.372048196004</v>
      </c>
      <c r="X163" s="51">
        <f t="shared" si="192"/>
        <v>-93138.154195398994</v>
      </c>
      <c r="Y163" s="51">
        <f t="shared" si="192"/>
        <v>-63757.900121797589</v>
      </c>
      <c r="Z163" s="51">
        <f t="shared" si="192"/>
        <v>-104176.15743356047</v>
      </c>
      <c r="AA163" s="51">
        <f t="shared" si="192"/>
        <v>-226054.91629737112</v>
      </c>
      <c r="AB163" s="51">
        <f t="shared" si="192"/>
        <v>-17357.593961544626</v>
      </c>
      <c r="AC163" s="51">
        <f t="shared" si="192"/>
        <v>-24053.349003707262</v>
      </c>
      <c r="AD163" s="51">
        <f t="shared" si="192"/>
        <v>-17142.881493495341</v>
      </c>
      <c r="AE163" s="51">
        <f t="shared" si="192"/>
        <v>-17019.1680679282</v>
      </c>
      <c r="AF163" s="51">
        <f t="shared" si="192"/>
        <v>-79959.483659140737</v>
      </c>
      <c r="AG163" s="51">
        <f t="shared" si="192"/>
        <v>-116456.80660312873</v>
      </c>
      <c r="AH163" s="51">
        <f t="shared" si="192"/>
        <v>-102382.19470490329</v>
      </c>
      <c r="AI163" s="51">
        <f t="shared" si="192"/>
        <v>-103368.05664542504</v>
      </c>
      <c r="AJ163" s="51">
        <f t="shared" si="192"/>
        <v>-102001.82579228393</v>
      </c>
      <c r="AK163" s="51">
        <f t="shared" si="192"/>
        <v>-72617.610859111242</v>
      </c>
      <c r="AL163" s="51">
        <f t="shared" si="192"/>
        <v>-164751.81943489276</v>
      </c>
      <c r="AM163" s="51">
        <f t="shared" si="192"/>
        <v>-292855.5298692293</v>
      </c>
      <c r="AN163" s="51">
        <f t="shared" si="192"/>
        <v>68333.952464682865</v>
      </c>
      <c r="AO163" s="51">
        <f t="shared" si="192"/>
        <v>-13337.481780292524</v>
      </c>
      <c r="AP163" s="51">
        <f t="shared" si="192"/>
        <v>-5971.9854498454952</v>
      </c>
      <c r="AQ163" s="51">
        <f t="shared" si="192"/>
        <v>33639.920399644856</v>
      </c>
      <c r="AR163" s="51">
        <f t="shared" si="192"/>
        <v>-32462.159826599935</v>
      </c>
      <c r="AS163" s="51">
        <f t="shared" si="192"/>
        <v>-61041.294532529195</v>
      </c>
      <c r="AT163" s="51">
        <f t="shared" si="192"/>
        <v>-105492.23319338801</v>
      </c>
      <c r="AU163" s="51">
        <f t="shared" si="192"/>
        <v>-47040.50180352875</v>
      </c>
      <c r="AV163" s="51">
        <f t="shared" si="192"/>
        <v>-45194.439887296292</v>
      </c>
      <c r="AW163" s="51">
        <f t="shared" si="192"/>
        <v>-78832.715312388027</v>
      </c>
      <c r="AX163" s="51">
        <f t="shared" si="192"/>
        <v>-64908.655867799767</v>
      </c>
      <c r="AY163" s="51">
        <f t="shared" si="192"/>
        <v>-193266.37680799479</v>
      </c>
      <c r="AZ163" s="51">
        <f t="shared" si="192"/>
        <v>289583.04351545346</v>
      </c>
      <c r="BA163" s="51">
        <f t="shared" si="192"/>
        <v>179291.2198703633</v>
      </c>
      <c r="BB163" s="51">
        <f t="shared" si="192"/>
        <v>188070.18522898457</v>
      </c>
      <c r="BC163" s="51">
        <f t="shared" si="192"/>
        <v>255143.948369727</v>
      </c>
      <c r="BD163" s="51">
        <f t="shared" si="192"/>
        <v>153439.99018039979</v>
      </c>
      <c r="BE163" s="51">
        <f t="shared" si="192"/>
        <v>84980.001020358875</v>
      </c>
      <c r="BF163" s="51">
        <f t="shared" si="192"/>
        <v>60316.415026552451</v>
      </c>
      <c r="BG163" s="51">
        <f t="shared" si="192"/>
        <v>104029.50590381958</v>
      </c>
      <c r="BH163" s="51">
        <f t="shared" si="192"/>
        <v>108737.53797793738</v>
      </c>
      <c r="BI163" s="51">
        <f t="shared" si="192"/>
        <v>89477.312372341985</v>
      </c>
      <c r="BJ163" s="51">
        <f t="shared" si="192"/>
        <v>85515.114491939778</v>
      </c>
      <c r="BK163" s="51">
        <f t="shared" si="192"/>
        <v>-174192.09629463032</v>
      </c>
      <c r="BL163" s="51">
        <f t="shared" si="192"/>
        <v>442425.07849837909</v>
      </c>
      <c r="BM163" s="51">
        <f t="shared" si="192"/>
        <v>479770.11733701243</v>
      </c>
      <c r="BN163" s="51">
        <f t="shared" si="192"/>
        <v>492263.82410489954</v>
      </c>
      <c r="BO163" s="51">
        <f t="shared" si="192"/>
        <v>382031.20295366517</v>
      </c>
    </row>
    <row r="164" spans="1:67" ht="12.75" hidden="1" x14ac:dyDescent="0.2">
      <c r="A164" s="36"/>
      <c r="B164" s="41" t="s">
        <v>163</v>
      </c>
      <c r="C164" s="44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5">
        <v>0</v>
      </c>
      <c r="Z164" s="45">
        <v>0</v>
      </c>
      <c r="AA164" s="45">
        <v>0</v>
      </c>
      <c r="AB164" s="45">
        <v>0</v>
      </c>
      <c r="AC164" s="45">
        <v>0</v>
      </c>
      <c r="AD164" s="45">
        <v>0</v>
      </c>
      <c r="AE164" s="45">
        <v>0</v>
      </c>
      <c r="AF164" s="45">
        <v>0</v>
      </c>
      <c r="AG164" s="45">
        <v>0</v>
      </c>
      <c r="AH164" s="45">
        <v>0</v>
      </c>
      <c r="AI164" s="45">
        <v>0</v>
      </c>
      <c r="AJ164" s="45">
        <v>0</v>
      </c>
      <c r="AK164" s="45">
        <v>0</v>
      </c>
      <c r="AL164" s="45">
        <v>0</v>
      </c>
      <c r="AM164" s="45">
        <v>0</v>
      </c>
      <c r="AN164" s="45">
        <v>0</v>
      </c>
      <c r="AO164" s="45">
        <v>0</v>
      </c>
      <c r="AP164" s="45">
        <v>0</v>
      </c>
      <c r="AQ164" s="45">
        <v>0</v>
      </c>
      <c r="AR164" s="45">
        <v>0</v>
      </c>
      <c r="AS164" s="45">
        <v>0</v>
      </c>
      <c r="AT164" s="45">
        <v>0</v>
      </c>
      <c r="AU164" s="45">
        <v>0</v>
      </c>
      <c r="AV164" s="45">
        <v>0</v>
      </c>
      <c r="AW164" s="45">
        <v>0</v>
      </c>
      <c r="AX164" s="45">
        <v>0</v>
      </c>
      <c r="AY164" s="45">
        <v>0</v>
      </c>
      <c r="AZ164" s="45">
        <v>0</v>
      </c>
      <c r="BA164" s="45">
        <v>0</v>
      </c>
      <c r="BB164" s="45">
        <v>0</v>
      </c>
      <c r="BC164" s="45">
        <v>0</v>
      </c>
      <c r="BD164" s="45">
        <v>0</v>
      </c>
      <c r="BE164" s="45">
        <v>0</v>
      </c>
      <c r="BF164" s="45">
        <v>0</v>
      </c>
      <c r="BG164" s="45">
        <v>0</v>
      </c>
      <c r="BH164" s="45">
        <v>0</v>
      </c>
      <c r="BI164" s="45">
        <v>0</v>
      </c>
      <c r="BJ164" s="45">
        <v>0</v>
      </c>
      <c r="BK164" s="45">
        <v>0</v>
      </c>
      <c r="BL164" s="45">
        <v>0</v>
      </c>
      <c r="BM164" s="45">
        <v>0</v>
      </c>
      <c r="BN164" s="45">
        <v>0</v>
      </c>
      <c r="BO164" s="45">
        <v>0</v>
      </c>
    </row>
    <row r="165" spans="1:67" ht="12.75" hidden="1" x14ac:dyDescent="0.2">
      <c r="A165" s="36"/>
      <c r="B165" s="49" t="s">
        <v>212</v>
      </c>
      <c r="C165" s="50">
        <f>SUM(C163:C164)</f>
        <v>-82676</v>
      </c>
      <c r="D165" s="51">
        <f>SUM(D163:D164)</f>
        <v>-4000</v>
      </c>
      <c r="E165" s="51">
        <f t="shared" ref="E165" si="193">SUM(E163:E164)</f>
        <v>-4000</v>
      </c>
      <c r="F165" s="51">
        <f>SUM(F163:F164)</f>
        <v>-4000</v>
      </c>
      <c r="G165" s="51">
        <f t="shared" ref="G165:BO165" si="194">SUM(G163:G164)</f>
        <v>71000</v>
      </c>
      <c r="H165" s="51">
        <f t="shared" si="194"/>
        <v>-30000</v>
      </c>
      <c r="I165" s="51">
        <f t="shared" si="194"/>
        <v>-80683.539196906</v>
      </c>
      <c r="J165" s="51">
        <f t="shared" si="194"/>
        <v>-75183.539196906</v>
      </c>
      <c r="K165" s="51">
        <f t="shared" si="194"/>
        <v>-1283.5391969060001</v>
      </c>
      <c r="L165" s="51">
        <f t="shared" si="194"/>
        <v>-75183.539196906</v>
      </c>
      <c r="M165" s="51">
        <f t="shared" si="194"/>
        <v>-80683.539196906</v>
      </c>
      <c r="N165" s="51">
        <f t="shared" si="194"/>
        <v>-131283.539196906</v>
      </c>
      <c r="O165" s="51">
        <f t="shared" si="194"/>
        <v>-75183.539196906</v>
      </c>
      <c r="P165" s="51">
        <f t="shared" si="194"/>
        <v>-39665.107863572666</v>
      </c>
      <c r="Q165" s="51">
        <f t="shared" si="194"/>
        <v>-46197.039256905999</v>
      </c>
      <c r="R165" s="51">
        <f t="shared" si="194"/>
        <v>-39553.64230937267</v>
      </c>
      <c r="S165" s="51">
        <f t="shared" si="194"/>
        <v>-39519.441430600004</v>
      </c>
      <c r="T165" s="51">
        <f t="shared" si="194"/>
        <v>-69367.640842261084</v>
      </c>
      <c r="U165" s="51">
        <f t="shared" si="194"/>
        <v>-106991.67320587605</v>
      </c>
      <c r="V165" s="51">
        <f t="shared" si="194"/>
        <v>-93217.023720876809</v>
      </c>
      <c r="W165" s="51">
        <f t="shared" si="194"/>
        <v>-94312.372048196004</v>
      </c>
      <c r="X165" s="51">
        <f t="shared" si="194"/>
        <v>-93138.154195398994</v>
      </c>
      <c r="Y165" s="51">
        <f t="shared" si="194"/>
        <v>-63757.900121797589</v>
      </c>
      <c r="Z165" s="51">
        <f t="shared" si="194"/>
        <v>-104176.15743356047</v>
      </c>
      <c r="AA165" s="51">
        <f t="shared" si="194"/>
        <v>-226054.91629737112</v>
      </c>
      <c r="AB165" s="51">
        <f t="shared" si="194"/>
        <v>-17357.593961544626</v>
      </c>
      <c r="AC165" s="51">
        <f t="shared" si="194"/>
        <v>-24053.349003707262</v>
      </c>
      <c r="AD165" s="51">
        <f t="shared" si="194"/>
        <v>-17142.881493495341</v>
      </c>
      <c r="AE165" s="51">
        <f t="shared" si="194"/>
        <v>-17019.1680679282</v>
      </c>
      <c r="AF165" s="51">
        <f t="shared" si="194"/>
        <v>-79959.483659140737</v>
      </c>
      <c r="AG165" s="51">
        <f t="shared" si="194"/>
        <v>-116456.80660312873</v>
      </c>
      <c r="AH165" s="51">
        <f t="shared" si="194"/>
        <v>-102382.19470490329</v>
      </c>
      <c r="AI165" s="51">
        <f t="shared" si="194"/>
        <v>-103368.05664542504</v>
      </c>
      <c r="AJ165" s="51">
        <f t="shared" si="194"/>
        <v>-102001.82579228393</v>
      </c>
      <c r="AK165" s="51">
        <f t="shared" si="194"/>
        <v>-72617.610859111242</v>
      </c>
      <c r="AL165" s="51">
        <f t="shared" si="194"/>
        <v>-164751.81943489276</v>
      </c>
      <c r="AM165" s="51">
        <f t="shared" si="194"/>
        <v>-292855.5298692293</v>
      </c>
      <c r="AN165" s="51">
        <f t="shared" si="194"/>
        <v>68333.952464682865</v>
      </c>
      <c r="AO165" s="51">
        <f t="shared" si="194"/>
        <v>-13337.481780292524</v>
      </c>
      <c r="AP165" s="51">
        <f t="shared" si="194"/>
        <v>-5971.9854498454952</v>
      </c>
      <c r="AQ165" s="51">
        <f t="shared" si="194"/>
        <v>33639.920399644856</v>
      </c>
      <c r="AR165" s="51">
        <f t="shared" si="194"/>
        <v>-32462.159826599935</v>
      </c>
      <c r="AS165" s="51">
        <f t="shared" si="194"/>
        <v>-61041.294532529195</v>
      </c>
      <c r="AT165" s="51">
        <f t="shared" si="194"/>
        <v>-105492.23319338801</v>
      </c>
      <c r="AU165" s="51">
        <f t="shared" si="194"/>
        <v>-47040.50180352875</v>
      </c>
      <c r="AV165" s="51">
        <f t="shared" si="194"/>
        <v>-45194.439887296292</v>
      </c>
      <c r="AW165" s="51">
        <f t="shared" si="194"/>
        <v>-78832.715312388027</v>
      </c>
      <c r="AX165" s="51">
        <f t="shared" si="194"/>
        <v>-64908.655867799767</v>
      </c>
      <c r="AY165" s="51">
        <f t="shared" si="194"/>
        <v>-193266.37680799479</v>
      </c>
      <c r="AZ165" s="51">
        <f t="shared" si="194"/>
        <v>289583.04351545346</v>
      </c>
      <c r="BA165" s="51">
        <f t="shared" si="194"/>
        <v>179291.2198703633</v>
      </c>
      <c r="BB165" s="51">
        <f t="shared" si="194"/>
        <v>188070.18522898457</v>
      </c>
      <c r="BC165" s="51">
        <f t="shared" si="194"/>
        <v>255143.948369727</v>
      </c>
      <c r="BD165" s="51">
        <f t="shared" si="194"/>
        <v>153439.99018039979</v>
      </c>
      <c r="BE165" s="51">
        <f t="shared" si="194"/>
        <v>84980.001020358875</v>
      </c>
      <c r="BF165" s="51">
        <f t="shared" si="194"/>
        <v>60316.415026552451</v>
      </c>
      <c r="BG165" s="51">
        <f t="shared" si="194"/>
        <v>104029.50590381958</v>
      </c>
      <c r="BH165" s="51">
        <f t="shared" si="194"/>
        <v>108737.53797793738</v>
      </c>
      <c r="BI165" s="51">
        <f t="shared" si="194"/>
        <v>89477.312372341985</v>
      </c>
      <c r="BJ165" s="51">
        <f t="shared" si="194"/>
        <v>85515.114491939778</v>
      </c>
      <c r="BK165" s="51">
        <f t="shared" si="194"/>
        <v>-174192.09629463032</v>
      </c>
      <c r="BL165" s="51">
        <f t="shared" si="194"/>
        <v>442425.07849837909</v>
      </c>
      <c r="BM165" s="51">
        <f t="shared" si="194"/>
        <v>479770.11733701243</v>
      </c>
      <c r="BN165" s="51">
        <f t="shared" si="194"/>
        <v>492263.82410489954</v>
      </c>
      <c r="BO165" s="51">
        <f t="shared" si="194"/>
        <v>382031.20295366517</v>
      </c>
    </row>
    <row r="166" spans="1:67" ht="12.75" hidden="1" x14ac:dyDescent="0.2">
      <c r="A166" s="36"/>
      <c r="B166" s="36"/>
      <c r="C166" s="54"/>
    </row>
    <row r="167" spans="1:67" ht="12.75" hidden="1" x14ac:dyDescent="0.2">
      <c r="A167" s="36"/>
      <c r="B167" s="41" t="s">
        <v>213</v>
      </c>
      <c r="C167" s="44">
        <v>100000</v>
      </c>
      <c r="D167" s="45">
        <v>0</v>
      </c>
      <c r="E167" s="45">
        <v>0</v>
      </c>
      <c r="F167" s="45">
        <v>0</v>
      </c>
      <c r="G167" s="55">
        <f>Cashflow!G20</f>
        <v>900000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45">
        <v>0</v>
      </c>
      <c r="V167" s="45">
        <v>0</v>
      </c>
      <c r="W167" s="45">
        <v>0</v>
      </c>
      <c r="X167" s="45">
        <v>0</v>
      </c>
      <c r="Y167" s="45">
        <v>0</v>
      </c>
      <c r="Z167" s="45">
        <v>0</v>
      </c>
      <c r="AA167" s="45">
        <v>0</v>
      </c>
      <c r="AB167" s="45">
        <v>0</v>
      </c>
      <c r="AC167" s="45">
        <v>0</v>
      </c>
      <c r="AD167" s="45">
        <v>0</v>
      </c>
      <c r="AE167" s="45">
        <v>0</v>
      </c>
      <c r="AF167" s="45">
        <v>0</v>
      </c>
      <c r="AG167" s="45">
        <v>0</v>
      </c>
      <c r="AH167" s="45">
        <v>0</v>
      </c>
      <c r="AI167" s="45">
        <v>0</v>
      </c>
      <c r="AJ167" s="45">
        <v>0</v>
      </c>
      <c r="AK167" s="45">
        <v>0</v>
      </c>
      <c r="AL167" s="45">
        <v>0</v>
      </c>
      <c r="AM167" s="45">
        <v>0</v>
      </c>
      <c r="AN167" s="45">
        <v>0</v>
      </c>
      <c r="AO167" s="45">
        <v>0</v>
      </c>
      <c r="AP167" s="45">
        <v>0</v>
      </c>
      <c r="AQ167" s="45">
        <v>0</v>
      </c>
      <c r="AR167" s="45">
        <v>0</v>
      </c>
      <c r="AS167" s="45">
        <v>0</v>
      </c>
      <c r="AT167" s="45">
        <v>0</v>
      </c>
      <c r="AU167" s="45">
        <v>0</v>
      </c>
      <c r="AV167" s="45">
        <v>0</v>
      </c>
      <c r="AW167" s="45">
        <v>0</v>
      </c>
      <c r="AX167" s="45">
        <v>0</v>
      </c>
      <c r="AY167" s="45">
        <v>0</v>
      </c>
      <c r="AZ167" s="45">
        <v>0</v>
      </c>
      <c r="BA167" s="45">
        <v>0</v>
      </c>
      <c r="BB167" s="45">
        <v>0</v>
      </c>
      <c r="BC167" s="45">
        <v>0</v>
      </c>
      <c r="BD167" s="45">
        <v>0</v>
      </c>
      <c r="BE167" s="45">
        <v>0</v>
      </c>
      <c r="BF167" s="45">
        <v>0</v>
      </c>
      <c r="BG167" s="45">
        <v>0</v>
      </c>
      <c r="BH167" s="45">
        <v>0</v>
      </c>
      <c r="BI167" s="45">
        <v>0</v>
      </c>
      <c r="BJ167" s="45">
        <v>0</v>
      </c>
      <c r="BK167" s="45">
        <v>0</v>
      </c>
      <c r="BL167" s="45">
        <v>0</v>
      </c>
      <c r="BM167" s="45">
        <v>0</v>
      </c>
      <c r="BN167" s="45">
        <v>0</v>
      </c>
      <c r="BO167" s="45">
        <v>0</v>
      </c>
    </row>
    <row r="168" spans="1:67" ht="12.75" hidden="1" x14ac:dyDescent="0.2">
      <c r="A168" s="36"/>
      <c r="B168" s="41" t="s">
        <v>164</v>
      </c>
      <c r="C168" s="44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5">
        <v>0</v>
      </c>
      <c r="AE168" s="45">
        <v>0</v>
      </c>
      <c r="AF168" s="45">
        <v>0</v>
      </c>
      <c r="AG168" s="45">
        <v>0</v>
      </c>
      <c r="AH168" s="45">
        <v>0</v>
      </c>
      <c r="AI168" s="45">
        <v>0</v>
      </c>
      <c r="AJ168" s="45">
        <v>0</v>
      </c>
      <c r="AK168" s="45">
        <v>0</v>
      </c>
      <c r="AL168" s="45">
        <v>0</v>
      </c>
      <c r="AM168" s="45">
        <v>0</v>
      </c>
      <c r="AN168" s="45">
        <v>0</v>
      </c>
      <c r="AO168" s="45">
        <v>0</v>
      </c>
      <c r="AP168" s="45">
        <v>0</v>
      </c>
      <c r="AQ168" s="45">
        <v>0</v>
      </c>
      <c r="AR168" s="45">
        <v>0</v>
      </c>
      <c r="AS168" s="45">
        <v>0</v>
      </c>
      <c r="AT168" s="45">
        <v>0</v>
      </c>
      <c r="AU168" s="45">
        <v>0</v>
      </c>
      <c r="AV168" s="45">
        <v>0</v>
      </c>
      <c r="AW168" s="45">
        <v>0</v>
      </c>
      <c r="AX168" s="45">
        <v>0</v>
      </c>
      <c r="AY168" s="45">
        <v>0</v>
      </c>
      <c r="AZ168" s="45">
        <v>0</v>
      </c>
      <c r="BA168" s="45">
        <v>0</v>
      </c>
      <c r="BB168" s="45">
        <v>0</v>
      </c>
      <c r="BC168" s="45">
        <v>0</v>
      </c>
      <c r="BD168" s="45">
        <v>0</v>
      </c>
      <c r="BE168" s="45">
        <v>0</v>
      </c>
      <c r="BF168" s="45">
        <v>0</v>
      </c>
      <c r="BG168" s="45">
        <v>0</v>
      </c>
      <c r="BH168" s="45">
        <v>0</v>
      </c>
      <c r="BI168" s="45">
        <v>0</v>
      </c>
      <c r="BJ168" s="45">
        <v>0</v>
      </c>
      <c r="BK168" s="45">
        <v>0</v>
      </c>
      <c r="BL168" s="45">
        <v>0</v>
      </c>
      <c r="BM168" s="45">
        <v>0</v>
      </c>
      <c r="BN168" s="45">
        <v>0</v>
      </c>
      <c r="BO168" s="45">
        <v>0</v>
      </c>
    </row>
    <row r="169" spans="1:67" ht="12.75" hidden="1" x14ac:dyDescent="0.2">
      <c r="A169" s="36"/>
      <c r="B169" s="41" t="s">
        <v>165</v>
      </c>
      <c r="C169" s="44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</row>
    <row r="170" spans="1:67" ht="12.75" hidden="1" x14ac:dyDescent="0.2">
      <c r="A170" s="36"/>
      <c r="B170" s="41" t="s">
        <v>166</v>
      </c>
      <c r="C170" s="44">
        <v>0</v>
      </c>
      <c r="D170" s="45">
        <v>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45">
        <v>0</v>
      </c>
      <c r="V170" s="45">
        <v>0</v>
      </c>
      <c r="W170" s="45">
        <v>0</v>
      </c>
      <c r="X170" s="45">
        <v>0</v>
      </c>
      <c r="Y170" s="45">
        <v>0</v>
      </c>
      <c r="Z170" s="45">
        <v>0</v>
      </c>
      <c r="AA170" s="45">
        <v>0</v>
      </c>
      <c r="AB170" s="45">
        <v>0</v>
      </c>
      <c r="AC170" s="45">
        <v>0</v>
      </c>
      <c r="AD170" s="45">
        <v>0</v>
      </c>
      <c r="AE170" s="45">
        <v>0</v>
      </c>
      <c r="AF170" s="45">
        <v>0</v>
      </c>
      <c r="AG170" s="45">
        <v>0</v>
      </c>
      <c r="AH170" s="45">
        <v>0</v>
      </c>
      <c r="AI170" s="45">
        <v>0</v>
      </c>
      <c r="AJ170" s="45">
        <v>0</v>
      </c>
      <c r="AK170" s="45">
        <v>0</v>
      </c>
      <c r="AL170" s="45">
        <v>0</v>
      </c>
      <c r="AM170" s="45">
        <v>0</v>
      </c>
      <c r="AN170" s="45">
        <v>0</v>
      </c>
      <c r="AO170" s="45">
        <v>0</v>
      </c>
      <c r="AP170" s="45">
        <v>0</v>
      </c>
      <c r="AQ170" s="45">
        <v>0</v>
      </c>
      <c r="AR170" s="45">
        <v>0</v>
      </c>
      <c r="AS170" s="45">
        <v>0</v>
      </c>
      <c r="AT170" s="45">
        <v>0</v>
      </c>
      <c r="AU170" s="45">
        <v>0</v>
      </c>
      <c r="AV170" s="45">
        <v>0</v>
      </c>
      <c r="AW170" s="45">
        <v>0</v>
      </c>
      <c r="AX170" s="45">
        <v>0</v>
      </c>
      <c r="AY170" s="45">
        <v>0</v>
      </c>
      <c r="AZ170" s="45">
        <v>0</v>
      </c>
      <c r="BA170" s="45">
        <v>0</v>
      </c>
      <c r="BB170" s="45">
        <v>0</v>
      </c>
      <c r="BC170" s="45">
        <v>0</v>
      </c>
      <c r="BD170" s="45">
        <v>0</v>
      </c>
      <c r="BE170" s="45">
        <v>0</v>
      </c>
      <c r="BF170" s="45">
        <v>0</v>
      </c>
      <c r="BG170" s="45">
        <v>0</v>
      </c>
      <c r="BH170" s="45">
        <v>0</v>
      </c>
      <c r="BI170" s="45">
        <v>0</v>
      </c>
      <c r="BJ170" s="45">
        <v>0</v>
      </c>
      <c r="BK170" s="45">
        <v>0</v>
      </c>
      <c r="BL170" s="45">
        <v>0</v>
      </c>
      <c r="BM170" s="45">
        <v>0</v>
      </c>
      <c r="BN170" s="45">
        <v>0</v>
      </c>
      <c r="BO170" s="45">
        <v>0</v>
      </c>
    </row>
    <row r="171" spans="1:67" ht="12.75" hidden="1" x14ac:dyDescent="0.2">
      <c r="A171" s="36"/>
      <c r="B171" s="41" t="s">
        <v>167</v>
      </c>
      <c r="C171" s="44">
        <v>0</v>
      </c>
      <c r="D171" s="45">
        <v>0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45">
        <v>0</v>
      </c>
      <c r="V171" s="45">
        <v>0</v>
      </c>
      <c r="W171" s="45">
        <v>0</v>
      </c>
      <c r="X171" s="45">
        <v>0</v>
      </c>
      <c r="Y171" s="45">
        <v>0</v>
      </c>
      <c r="Z171" s="45">
        <v>0</v>
      </c>
      <c r="AA171" s="45">
        <v>0</v>
      </c>
      <c r="AB171" s="45">
        <v>0</v>
      </c>
      <c r="AC171" s="45">
        <v>0</v>
      </c>
      <c r="AD171" s="45">
        <v>0</v>
      </c>
      <c r="AE171" s="45">
        <v>0</v>
      </c>
      <c r="AF171" s="45">
        <v>0</v>
      </c>
      <c r="AG171" s="45">
        <v>0</v>
      </c>
      <c r="AH171" s="45">
        <v>0</v>
      </c>
      <c r="AI171" s="45">
        <v>0</v>
      </c>
      <c r="AJ171" s="45">
        <v>0</v>
      </c>
      <c r="AK171" s="45">
        <v>0</v>
      </c>
      <c r="AL171" s="45">
        <v>0</v>
      </c>
      <c r="AM171" s="45">
        <v>0</v>
      </c>
      <c r="AN171" s="45">
        <v>0</v>
      </c>
      <c r="AO171" s="45">
        <v>0</v>
      </c>
      <c r="AP171" s="45">
        <v>0</v>
      </c>
      <c r="AQ171" s="45">
        <v>0</v>
      </c>
      <c r="AR171" s="45">
        <v>0</v>
      </c>
      <c r="AS171" s="45">
        <v>0</v>
      </c>
      <c r="AT171" s="45">
        <v>0</v>
      </c>
      <c r="AU171" s="45">
        <v>0</v>
      </c>
      <c r="AV171" s="45">
        <v>0</v>
      </c>
      <c r="AW171" s="45">
        <v>0</v>
      </c>
      <c r="AX171" s="45">
        <v>0</v>
      </c>
      <c r="AY171" s="45">
        <v>0</v>
      </c>
      <c r="AZ171" s="45">
        <v>0</v>
      </c>
      <c r="BA171" s="45">
        <v>0</v>
      </c>
      <c r="BB171" s="45">
        <v>0</v>
      </c>
      <c r="BC171" s="45">
        <v>0</v>
      </c>
      <c r="BD171" s="45">
        <v>0</v>
      </c>
      <c r="BE171" s="45">
        <v>0</v>
      </c>
      <c r="BF171" s="45">
        <v>0</v>
      </c>
      <c r="BG171" s="45">
        <v>0</v>
      </c>
      <c r="BH171" s="45">
        <v>0</v>
      </c>
      <c r="BI171" s="45">
        <v>0</v>
      </c>
      <c r="BJ171" s="45">
        <v>0</v>
      </c>
      <c r="BK171" s="45">
        <v>0</v>
      </c>
      <c r="BL171" s="45">
        <v>0</v>
      </c>
      <c r="BM171" s="45">
        <v>0</v>
      </c>
      <c r="BN171" s="45">
        <v>0</v>
      </c>
      <c r="BO171" s="45">
        <v>0</v>
      </c>
    </row>
    <row r="172" spans="1:67" ht="12.75" hidden="1" x14ac:dyDescent="0.2">
      <c r="A172" s="36"/>
      <c r="B172" s="41"/>
      <c r="C172" s="54"/>
    </row>
    <row r="173" spans="1:67" ht="12.75" hidden="1" x14ac:dyDescent="0.2">
      <c r="A173" s="36"/>
      <c r="B173" s="49" t="s">
        <v>214</v>
      </c>
      <c r="C173" s="50">
        <f>SUM(C165:C171)</f>
        <v>17324</v>
      </c>
      <c r="D173" s="51">
        <f>SUM(D165:D171)</f>
        <v>-4000</v>
      </c>
      <c r="E173" s="51">
        <f t="shared" ref="E173" si="195">SUM(E165:E171)</f>
        <v>-4000</v>
      </c>
      <c r="F173" s="51">
        <f>SUM(F165:F171)</f>
        <v>-4000</v>
      </c>
      <c r="G173" s="51">
        <f t="shared" ref="G173:BO173" si="196">SUM(G165:G171)</f>
        <v>971000</v>
      </c>
      <c r="H173" s="51">
        <f t="shared" si="196"/>
        <v>-30000</v>
      </c>
      <c r="I173" s="51">
        <f t="shared" si="196"/>
        <v>-80683.539196906</v>
      </c>
      <c r="J173" s="51">
        <f t="shared" si="196"/>
        <v>-75183.539196906</v>
      </c>
      <c r="K173" s="51">
        <f t="shared" si="196"/>
        <v>-1283.5391969060001</v>
      </c>
      <c r="L173" s="51">
        <f t="shared" si="196"/>
        <v>-75183.539196906</v>
      </c>
      <c r="M173" s="51">
        <f t="shared" si="196"/>
        <v>-80683.539196906</v>
      </c>
      <c r="N173" s="51">
        <f t="shared" si="196"/>
        <v>-131283.539196906</v>
      </c>
      <c r="O173" s="51">
        <f t="shared" si="196"/>
        <v>-75183.539196906</v>
      </c>
      <c r="P173" s="51">
        <f t="shared" si="196"/>
        <v>-39665.107863572666</v>
      </c>
      <c r="Q173" s="51">
        <f t="shared" si="196"/>
        <v>-46197.039256905999</v>
      </c>
      <c r="R173" s="51">
        <f t="shared" si="196"/>
        <v>-39553.64230937267</v>
      </c>
      <c r="S173" s="51">
        <f t="shared" si="196"/>
        <v>-39519.441430600004</v>
      </c>
      <c r="T173" s="51">
        <f t="shared" si="196"/>
        <v>-69367.640842261084</v>
      </c>
      <c r="U173" s="51">
        <f t="shared" si="196"/>
        <v>-106991.67320587605</v>
      </c>
      <c r="V173" s="51">
        <f t="shared" si="196"/>
        <v>-93217.023720876809</v>
      </c>
      <c r="W173" s="51">
        <f t="shared" si="196"/>
        <v>-94312.372048196004</v>
      </c>
      <c r="X173" s="51">
        <f t="shared" si="196"/>
        <v>-93138.154195398994</v>
      </c>
      <c r="Y173" s="51">
        <f t="shared" si="196"/>
        <v>-63757.900121797589</v>
      </c>
      <c r="Z173" s="51">
        <f t="shared" si="196"/>
        <v>-104176.15743356047</v>
      </c>
      <c r="AA173" s="51">
        <f t="shared" si="196"/>
        <v>-226054.91629737112</v>
      </c>
      <c r="AB173" s="51">
        <f t="shared" si="196"/>
        <v>-17357.593961544626</v>
      </c>
      <c r="AC173" s="51">
        <f t="shared" si="196"/>
        <v>-24053.349003707262</v>
      </c>
      <c r="AD173" s="51">
        <f t="shared" si="196"/>
        <v>-17142.881493495341</v>
      </c>
      <c r="AE173" s="51">
        <f t="shared" si="196"/>
        <v>-17019.1680679282</v>
      </c>
      <c r="AF173" s="51">
        <f t="shared" si="196"/>
        <v>-79959.483659140737</v>
      </c>
      <c r="AG173" s="51">
        <f t="shared" si="196"/>
        <v>-116456.80660312873</v>
      </c>
      <c r="AH173" s="51">
        <f t="shared" si="196"/>
        <v>-102382.19470490329</v>
      </c>
      <c r="AI173" s="51">
        <f t="shared" si="196"/>
        <v>-103368.05664542504</v>
      </c>
      <c r="AJ173" s="51">
        <f t="shared" si="196"/>
        <v>-102001.82579228393</v>
      </c>
      <c r="AK173" s="51">
        <f t="shared" si="196"/>
        <v>-72617.610859111242</v>
      </c>
      <c r="AL173" s="51">
        <f t="shared" si="196"/>
        <v>-164751.81943489276</v>
      </c>
      <c r="AM173" s="51">
        <f t="shared" si="196"/>
        <v>-292855.5298692293</v>
      </c>
      <c r="AN173" s="51">
        <f t="shared" si="196"/>
        <v>68333.952464682865</v>
      </c>
      <c r="AO173" s="51">
        <f t="shared" si="196"/>
        <v>-13337.481780292524</v>
      </c>
      <c r="AP173" s="51">
        <f t="shared" si="196"/>
        <v>-5971.9854498454952</v>
      </c>
      <c r="AQ173" s="51">
        <f t="shared" si="196"/>
        <v>33639.920399644856</v>
      </c>
      <c r="AR173" s="51">
        <f t="shared" si="196"/>
        <v>-32462.159826599935</v>
      </c>
      <c r="AS173" s="51">
        <f t="shared" si="196"/>
        <v>-61041.294532529195</v>
      </c>
      <c r="AT173" s="51">
        <f t="shared" si="196"/>
        <v>-105492.23319338801</v>
      </c>
      <c r="AU173" s="51">
        <f t="shared" si="196"/>
        <v>-47040.50180352875</v>
      </c>
      <c r="AV173" s="51">
        <f t="shared" si="196"/>
        <v>-45194.439887296292</v>
      </c>
      <c r="AW173" s="51">
        <f t="shared" si="196"/>
        <v>-78832.715312388027</v>
      </c>
      <c r="AX173" s="51">
        <f t="shared" si="196"/>
        <v>-64908.655867799767</v>
      </c>
      <c r="AY173" s="51">
        <f t="shared" si="196"/>
        <v>-193266.37680799479</v>
      </c>
      <c r="AZ173" s="51">
        <f t="shared" si="196"/>
        <v>289583.04351545346</v>
      </c>
      <c r="BA173" s="51">
        <f t="shared" si="196"/>
        <v>179291.2198703633</v>
      </c>
      <c r="BB173" s="51">
        <f t="shared" si="196"/>
        <v>188070.18522898457</v>
      </c>
      <c r="BC173" s="51">
        <f t="shared" si="196"/>
        <v>255143.948369727</v>
      </c>
      <c r="BD173" s="51">
        <f t="shared" si="196"/>
        <v>153439.99018039979</v>
      </c>
      <c r="BE173" s="51">
        <f t="shared" si="196"/>
        <v>84980.001020358875</v>
      </c>
      <c r="BF173" s="51">
        <f t="shared" si="196"/>
        <v>60316.415026552451</v>
      </c>
      <c r="BG173" s="51">
        <f t="shared" si="196"/>
        <v>104029.50590381958</v>
      </c>
      <c r="BH173" s="51">
        <f t="shared" si="196"/>
        <v>108737.53797793738</v>
      </c>
      <c r="BI173" s="51">
        <f t="shared" si="196"/>
        <v>89477.312372341985</v>
      </c>
      <c r="BJ173" s="51">
        <f t="shared" si="196"/>
        <v>85515.114491939778</v>
      </c>
      <c r="BK173" s="51">
        <f t="shared" si="196"/>
        <v>-174192.09629463032</v>
      </c>
      <c r="BL173" s="51">
        <f t="shared" si="196"/>
        <v>442425.07849837909</v>
      </c>
      <c r="BM173" s="51">
        <f t="shared" si="196"/>
        <v>479770.11733701243</v>
      </c>
      <c r="BN173" s="51">
        <f t="shared" si="196"/>
        <v>492263.82410489954</v>
      </c>
      <c r="BO173" s="51">
        <f t="shared" si="196"/>
        <v>382031.20295366517</v>
      </c>
    </row>
    <row r="174" spans="1:67" ht="12.75" hidden="1" x14ac:dyDescent="0.2">
      <c r="A174" s="36"/>
      <c r="B174" s="41"/>
      <c r="C174" s="54"/>
    </row>
    <row r="175" spans="1:67" ht="12.75" hidden="1" x14ac:dyDescent="0.2">
      <c r="A175" s="36"/>
      <c r="B175" s="49" t="s">
        <v>215</v>
      </c>
      <c r="C175" s="56">
        <f>C173</f>
        <v>17324</v>
      </c>
      <c r="D175" s="57">
        <f>C175+D173</f>
        <v>13324</v>
      </c>
      <c r="E175" s="57">
        <f t="shared" ref="E175:BO175" si="197">D175+E173</f>
        <v>9324</v>
      </c>
      <c r="F175" s="57">
        <f t="shared" si="197"/>
        <v>5324</v>
      </c>
      <c r="G175" s="57">
        <f t="shared" si="197"/>
        <v>976324</v>
      </c>
      <c r="H175" s="57">
        <f t="shared" si="197"/>
        <v>946324</v>
      </c>
      <c r="I175" s="57">
        <f t="shared" si="197"/>
        <v>865640.46080309397</v>
      </c>
      <c r="J175" s="57">
        <f t="shared" si="197"/>
        <v>790456.92160618794</v>
      </c>
      <c r="K175" s="57">
        <f t="shared" si="197"/>
        <v>789173.38240928191</v>
      </c>
      <c r="L175" s="57">
        <f t="shared" si="197"/>
        <v>713989.84321237588</v>
      </c>
      <c r="M175" s="57">
        <f t="shared" si="197"/>
        <v>633306.30401546985</v>
      </c>
      <c r="N175" s="57">
        <f t="shared" si="197"/>
        <v>502022.76481856382</v>
      </c>
      <c r="O175" s="57">
        <f t="shared" si="197"/>
        <v>426839.2256216578</v>
      </c>
      <c r="P175" s="57">
        <f t="shared" si="197"/>
        <v>387174.11775808514</v>
      </c>
      <c r="Q175" s="57">
        <f t="shared" si="197"/>
        <v>340977.07850117912</v>
      </c>
      <c r="R175" s="57">
        <f t="shared" si="197"/>
        <v>301423.43619180645</v>
      </c>
      <c r="S175" s="57">
        <f t="shared" si="197"/>
        <v>261903.99476120644</v>
      </c>
      <c r="T175" s="57">
        <f t="shared" si="197"/>
        <v>192536.35391894536</v>
      </c>
      <c r="U175" s="57">
        <f t="shared" si="197"/>
        <v>85544.680713069305</v>
      </c>
      <c r="V175" s="57">
        <f t="shared" si="197"/>
        <v>-7672.3430078075035</v>
      </c>
      <c r="W175" s="57">
        <f t="shared" si="197"/>
        <v>-101984.71505600351</v>
      </c>
      <c r="X175" s="57">
        <f t="shared" si="197"/>
        <v>-195122.8692514025</v>
      </c>
      <c r="Y175" s="57">
        <f t="shared" si="197"/>
        <v>-258880.76937320008</v>
      </c>
      <c r="Z175" s="57">
        <f t="shared" si="197"/>
        <v>-363056.92680676054</v>
      </c>
      <c r="AA175" s="57">
        <f t="shared" si="197"/>
        <v>-589111.84310413164</v>
      </c>
      <c r="AB175" s="57">
        <f t="shared" si="197"/>
        <v>-606469.43706567632</v>
      </c>
      <c r="AC175" s="57">
        <f t="shared" si="197"/>
        <v>-630522.78606938361</v>
      </c>
      <c r="AD175" s="57">
        <f t="shared" si="197"/>
        <v>-647665.66756287892</v>
      </c>
      <c r="AE175" s="57">
        <f t="shared" si="197"/>
        <v>-664684.83563080709</v>
      </c>
      <c r="AF175" s="57">
        <f t="shared" si="197"/>
        <v>-744644.31928994786</v>
      </c>
      <c r="AG175" s="57">
        <f t="shared" si="197"/>
        <v>-861101.12589307665</v>
      </c>
      <c r="AH175" s="57">
        <f t="shared" si="197"/>
        <v>-963483.32059797994</v>
      </c>
      <c r="AI175" s="57">
        <f t="shared" si="197"/>
        <v>-1066851.377243405</v>
      </c>
      <c r="AJ175" s="57">
        <f t="shared" si="197"/>
        <v>-1168853.203035689</v>
      </c>
      <c r="AK175" s="57">
        <f t="shared" si="197"/>
        <v>-1241470.8138948001</v>
      </c>
      <c r="AL175" s="57">
        <f t="shared" si="197"/>
        <v>-1406222.633329693</v>
      </c>
      <c r="AM175" s="57">
        <f t="shared" si="197"/>
        <v>-1699078.1631989223</v>
      </c>
      <c r="AN175" s="57">
        <f t="shared" si="197"/>
        <v>-1630744.2107342393</v>
      </c>
      <c r="AO175" s="57">
        <f t="shared" si="197"/>
        <v>-1644081.6925145318</v>
      </c>
      <c r="AP175" s="57">
        <f t="shared" si="197"/>
        <v>-1650053.6779643772</v>
      </c>
      <c r="AQ175" s="57">
        <f t="shared" si="197"/>
        <v>-1616413.7575647323</v>
      </c>
      <c r="AR175" s="57">
        <f t="shared" si="197"/>
        <v>-1648875.9173913323</v>
      </c>
      <c r="AS175" s="57">
        <f t="shared" si="197"/>
        <v>-1709917.2119238614</v>
      </c>
      <c r="AT175" s="57">
        <f t="shared" si="197"/>
        <v>-1815409.4451172494</v>
      </c>
      <c r="AU175" s="57">
        <f t="shared" si="197"/>
        <v>-1862449.9469207781</v>
      </c>
      <c r="AV175" s="57">
        <f t="shared" si="197"/>
        <v>-1907644.3868080745</v>
      </c>
      <c r="AW175" s="57">
        <f t="shared" si="197"/>
        <v>-1986477.1021204626</v>
      </c>
      <c r="AX175" s="57">
        <f t="shared" si="197"/>
        <v>-2051385.7579882625</v>
      </c>
      <c r="AY175" s="57">
        <f t="shared" si="197"/>
        <v>-2244652.1347962571</v>
      </c>
      <c r="AZ175" s="57">
        <f t="shared" si="197"/>
        <v>-1955069.0912808036</v>
      </c>
      <c r="BA175" s="57">
        <f t="shared" si="197"/>
        <v>-1775777.8714104402</v>
      </c>
      <c r="BB175" s="57">
        <f t="shared" si="197"/>
        <v>-1587707.6861814556</v>
      </c>
      <c r="BC175" s="57">
        <f t="shared" si="197"/>
        <v>-1332563.7378117286</v>
      </c>
      <c r="BD175" s="57">
        <f t="shared" si="197"/>
        <v>-1179123.7476313289</v>
      </c>
      <c r="BE175" s="57">
        <f t="shared" si="197"/>
        <v>-1094143.74661097</v>
      </c>
      <c r="BF175" s="57">
        <f t="shared" si="197"/>
        <v>-1033827.3315844175</v>
      </c>
      <c r="BG175" s="57">
        <f t="shared" si="197"/>
        <v>-929797.82568059792</v>
      </c>
      <c r="BH175" s="57">
        <f t="shared" si="197"/>
        <v>-821060.28770266054</v>
      </c>
      <c r="BI175" s="57">
        <f t="shared" si="197"/>
        <v>-731582.97533031856</v>
      </c>
      <c r="BJ175" s="57">
        <f t="shared" si="197"/>
        <v>-646067.86083837878</v>
      </c>
      <c r="BK175" s="57">
        <f t="shared" si="197"/>
        <v>-820259.9571330091</v>
      </c>
      <c r="BL175" s="57">
        <f t="shared" si="197"/>
        <v>-377834.87863463</v>
      </c>
      <c r="BM175" s="57">
        <f t="shared" si="197"/>
        <v>101935.23870238243</v>
      </c>
      <c r="BN175" s="57">
        <f t="shared" si="197"/>
        <v>594199.06280728197</v>
      </c>
      <c r="BO175" s="57">
        <f t="shared" si="197"/>
        <v>976230.26576094714</v>
      </c>
    </row>
    <row r="176" spans="1:67" ht="12.75" hidden="1" x14ac:dyDescent="0.2">
      <c r="A176" s="36"/>
      <c r="B176" s="41" t="s">
        <v>191</v>
      </c>
      <c r="C176" s="36"/>
      <c r="D176" s="53">
        <f>SUM($C$75:D$75)</f>
        <v>-86676</v>
      </c>
      <c r="E176" s="53">
        <f>SUM($C$75:E$75)</f>
        <v>-15676</v>
      </c>
      <c r="F176" s="53">
        <f>SUM($C$75:F$75)</f>
        <v>-19676</v>
      </c>
      <c r="G176" s="53">
        <f>SUM($C$75:G$75)</f>
        <v>-23676</v>
      </c>
      <c r="H176" s="53">
        <f>SUM($C$75:H$75)</f>
        <v>-68841.107863572659</v>
      </c>
      <c r="I176" s="53">
        <f>SUM($C$75:I$75)</f>
        <v>-108438.14712047865</v>
      </c>
      <c r="J176" s="53">
        <f>SUM($C$75:J$75)</f>
        <v>-149091.78942985131</v>
      </c>
      <c r="K176" s="53">
        <f>SUM($C$75:K$75)</f>
        <v>-188611.23086045129</v>
      </c>
      <c r="L176" s="53">
        <f>SUM($C$75:L$75)</f>
        <v>-233598.87170271238</v>
      </c>
      <c r="M176" s="53">
        <f>SUM($C$75:M$75)</f>
        <v>-329154.0346604744</v>
      </c>
      <c r="N176" s="53">
        <f>SUM($C$75:N$75)</f>
        <v>-360499.54813323711</v>
      </c>
      <c r="O176" s="53">
        <f>SUM($C$75:O$75)</f>
        <v>-391807.40993331902</v>
      </c>
      <c r="P176" s="53">
        <f>SUM($C$75:P$75)</f>
        <v>-429674.05388060393</v>
      </c>
      <c r="Q176" s="53">
        <f>SUM($C$75:Q$75)</f>
        <v>-425895.44375428744</v>
      </c>
      <c r="R176" s="53">
        <f>SUM($C$75:R$75)</f>
        <v>-457067.09093973384</v>
      </c>
      <c r="S176" s="53">
        <f>SUM($C$75:S$75)</f>
        <v>-489284.03698899091</v>
      </c>
      <c r="T176" s="53">
        <f>SUM($C$75:T$75)</f>
        <v>-492540.17095053551</v>
      </c>
      <c r="U176" s="53">
        <f>SUM($C$75:U$75)</f>
        <v>-490029.05995424278</v>
      </c>
      <c r="V176" s="53">
        <f>SUM($C$75:V$75)</f>
        <v>-488538.48144773813</v>
      </c>
      <c r="W176" s="53">
        <f>SUM($C$75:W$75)</f>
        <v>-485791.18951566634</v>
      </c>
      <c r="X176" s="53">
        <f>SUM($C$75:X$75)</f>
        <v>-488572.813174807</v>
      </c>
      <c r="Y176" s="53">
        <f>SUM($C$75:Y$75)</f>
        <v>-486672.74413879612</v>
      </c>
      <c r="Z176" s="53">
        <f>SUM($C$75:Z$75)</f>
        <v>-608466.47320455976</v>
      </c>
      <c r="AA176" s="53">
        <f>SUM($C$75:AA$75)</f>
        <v>-616779.07421084517</v>
      </c>
      <c r="AB176" s="53">
        <f>SUM($C$75:AB$75)</f>
        <v>-631690.43436398939</v>
      </c>
      <c r="AC176" s="53">
        <f>SUM($C$75:AC$75)</f>
        <v>-604584.62958396098</v>
      </c>
      <c r="AD176" s="53">
        <f>SUM($C$75:AD$75)</f>
        <v>-612237.7433797142</v>
      </c>
      <c r="AE176" s="53">
        <f>SUM($C$75:AE$75)</f>
        <v>-620758.66760980384</v>
      </c>
      <c r="AF176" s="53">
        <f>SUM($C$75:AF$75)</f>
        <v>-483379.52514512104</v>
      </c>
      <c r="AG176" s="53">
        <f>SUM($C$75:AG$75)</f>
        <v>-414834.9269254136</v>
      </c>
      <c r="AH176" s="53">
        <f>SUM($C$75:AH$75)</f>
        <v>-347093.76237525913</v>
      </c>
      <c r="AI176" s="53">
        <f>SUM($C$75:AI$75)</f>
        <v>-202785.69586164731</v>
      </c>
      <c r="AJ176" s="53">
        <f>SUM($C$75:AJ$75)</f>
        <v>-138872.67618824722</v>
      </c>
      <c r="AK176" s="53">
        <f>SUM($C$75:AK$75)</f>
        <v>-69807.803039086284</v>
      </c>
      <c r="AL176" s="53">
        <f>SUM($C$75:AL$75)</f>
        <v>-57547.797066591273</v>
      </c>
      <c r="AM176" s="53">
        <f>SUM($C$75:AM$75)</f>
        <v>-53003.279988429917</v>
      </c>
      <c r="AN176" s="53">
        <f>SUM($C$75:AN$75)</f>
        <v>-54816.640694036148</v>
      </c>
      <c r="AO176" s="53">
        <f>SUM($C$75:AO$75)</f>
        <v>111080.40703821322</v>
      </c>
      <c r="AP176" s="53">
        <f>SUM($C$75:AP$75)</f>
        <v>117756.77005210356</v>
      </c>
      <c r="AQ176" s="53">
        <f>SUM($C$75:AQ$75)</f>
        <v>124123.38987579889</v>
      </c>
      <c r="AR176" s="53">
        <f>SUM($C$75:AR$75)</f>
        <v>610659.09129741555</v>
      </c>
      <c r="AS176" s="53">
        <f>SUM($C$75:AS$75)</f>
        <v>827379.30681777885</v>
      </c>
      <c r="AT176" s="53">
        <f>SUM($C$75:AT$75)</f>
        <v>1044464.4897967634</v>
      </c>
      <c r="AU176" s="53">
        <f>SUM($C$75:AU$75)</f>
        <v>1541725.3363502314</v>
      </c>
      <c r="AV176" s="53">
        <f>SUM($C$75:AV$75)</f>
        <v>1757622.2146656313</v>
      </c>
      <c r="AW176" s="53">
        <f>SUM($C$75:AW$75)</f>
        <v>1986148.2166114997</v>
      </c>
      <c r="AX176" s="53">
        <f>SUM($C$75:AX$75)</f>
        <v>2426401.9965785397</v>
      </c>
      <c r="AY176" s="53">
        <f>SUM($C$75:AY$75)</f>
        <v>2640010.2668938688</v>
      </c>
      <c r="AZ176" s="53">
        <f>SUM($C$75:AZ$75)</f>
        <v>2849876.5113923158</v>
      </c>
      <c r="BA176" s="53">
        <f>SUM($C$75:BA$75)</f>
        <v>3455771.7237121924</v>
      </c>
      <c r="BB176" s="53">
        <f>SUM($C$75:BB$75)</f>
        <v>3680865.6026156414</v>
      </c>
      <c r="BC176" s="53">
        <f>SUM($C$75:BC$75)</f>
        <v>3909376.0150610209</v>
      </c>
      <c r="BD176" s="53">
        <f>SUM($C$75:BD$75)</f>
        <v>4794231.1952249995</v>
      </c>
      <c r="BE176" s="53">
        <f>SUM($C$75:BE$75)</f>
        <v>5329381.5362275122</v>
      </c>
      <c r="BF176" s="53">
        <f>SUM($C$75:BF$75)</f>
        <v>5868359.1661609113</v>
      </c>
      <c r="BG176" s="53">
        <f>SUM($C$75:BG$75)</f>
        <v>6774646.739269387</v>
      </c>
      <c r="BH176" s="53">
        <f>SUM($C$75:BH$75)</f>
        <v>7320373.0857553463</v>
      </c>
      <c r="BI176" s="53">
        <f>SUM($C$75:BI$75)</f>
        <v>7877793.6500210371</v>
      </c>
      <c r="BJ176" s="53">
        <f>SUM($C$75:BJ$75)</f>
        <v>8810879.6471755337</v>
      </c>
      <c r="BK176" s="53">
        <f>SUM($C$75:BK$75)</f>
        <v>9345235.3771390654</v>
      </c>
      <c r="BL176" s="53">
        <f>SUM($C$75:BL$75)</f>
        <v>9881136.323026536</v>
      </c>
      <c r="BM176" s="53">
        <f>SUM($C$75:BM$75)</f>
        <v>11123836.558536939</v>
      </c>
      <c r="BN176" s="53">
        <f>SUM($C$75:BN$75)</f>
        <v>11687894.81867197</v>
      </c>
      <c r="BO176" s="53">
        <f>SUM($C$75:BO$75)</f>
        <v>12262658.846203089</v>
      </c>
    </row>
    <row r="177" spans="1:67" ht="12.75" x14ac:dyDescent="0.2"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</row>
    <row r="178" spans="1:67" ht="12.75" x14ac:dyDescent="0.2"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</row>
    <row r="179" spans="1:67" ht="12.75" x14ac:dyDescent="0.2"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67" ht="12.75" x14ac:dyDescent="0.2"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67" ht="12.75" x14ac:dyDescent="0.2">
      <c r="I181" s="19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67" ht="12.75" x14ac:dyDescent="0.2"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67" ht="12.75" x14ac:dyDescent="0.2"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67" ht="12.75" x14ac:dyDescent="0.2"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67" ht="12.75" x14ac:dyDescent="0.2"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67" ht="12.75" x14ac:dyDescent="0.2"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67" ht="12.75" x14ac:dyDescent="0.2">
      <c r="D187" s="114"/>
      <c r="E187" s="120"/>
      <c r="F187" s="120"/>
      <c r="G187" s="120"/>
      <c r="H187" s="120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67" s="63" customFormat="1" ht="12.75" x14ac:dyDescent="0.2">
      <c r="A188" s="129"/>
      <c r="B188" s="108"/>
      <c r="C188" s="108"/>
      <c r="D188" s="107"/>
      <c r="E188" s="130"/>
      <c r="F188" s="107"/>
      <c r="G188" s="107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</row>
    <row r="189" spans="1:67" s="63" customFormat="1" ht="12.75" x14ac:dyDescent="0.2">
      <c r="A189" s="108"/>
      <c r="B189" s="108"/>
      <c r="C189" s="108"/>
      <c r="D189" s="131"/>
      <c r="E189" s="132"/>
      <c r="F189" s="107"/>
      <c r="G189" s="107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</row>
    <row r="190" spans="1:67" s="63" customFormat="1" ht="12.75" x14ac:dyDescent="0.2">
      <c r="A190" s="108"/>
      <c r="B190" s="108"/>
      <c r="C190" s="108"/>
      <c r="D190" s="75"/>
      <c r="E190" s="128"/>
      <c r="F190" s="107"/>
      <c r="G190" s="107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</row>
    <row r="191" spans="1:67" s="63" customFormat="1" ht="12.75" x14ac:dyDescent="0.2">
      <c r="A191" s="108"/>
      <c r="B191" s="108"/>
      <c r="C191" s="108"/>
      <c r="D191" s="133"/>
      <c r="E191" s="134"/>
      <c r="F191" s="107"/>
      <c r="G191" s="107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</row>
    <row r="192" spans="1:67" s="63" customFormat="1" ht="12.75" x14ac:dyDescent="0.2">
      <c r="A192" s="108"/>
      <c r="B192" s="108"/>
      <c r="C192" s="108"/>
      <c r="D192" s="75"/>
      <c r="E192" s="128"/>
      <c r="F192" s="135"/>
      <c r="G192" s="135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</row>
    <row r="193" spans="1:67" s="63" customFormat="1" ht="12.75" x14ac:dyDescent="0.2">
      <c r="A193" s="108"/>
      <c r="B193" s="108"/>
      <c r="C193" s="108"/>
      <c r="D193" s="136"/>
      <c r="E193" s="137"/>
      <c r="F193" s="107"/>
      <c r="G193" s="107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</row>
    <row r="194" spans="1:67" s="63" customFormat="1" ht="12.75" x14ac:dyDescent="0.2">
      <c r="A194" s="108"/>
      <c r="B194" s="108"/>
      <c r="C194" s="108"/>
      <c r="D194" s="138"/>
      <c r="E194" s="139"/>
      <c r="F194" s="107"/>
      <c r="G194" s="107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</row>
    <row r="195" spans="1:67" s="63" customFormat="1" ht="12.75" x14ac:dyDescent="0.2">
      <c r="B195" s="62"/>
      <c r="C195" s="102"/>
      <c r="D195" s="102"/>
      <c r="E195" s="102"/>
      <c r="F195" s="102"/>
      <c r="G195" s="102"/>
      <c r="H195" s="102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107"/>
      <c r="BD195" s="107"/>
      <c r="BE195" s="107"/>
      <c r="BF195" s="107"/>
      <c r="BG195" s="107"/>
      <c r="BH195" s="107"/>
      <c r="BI195" s="107"/>
      <c r="BJ195" s="107"/>
      <c r="BK195" s="107"/>
      <c r="BL195" s="107"/>
      <c r="BM195" s="107"/>
      <c r="BN195" s="107"/>
      <c r="BO195" s="107"/>
    </row>
    <row r="196" spans="1:67" s="63" customFormat="1" ht="12.75" x14ac:dyDescent="0.2">
      <c r="A196" s="140"/>
      <c r="B196" s="130"/>
      <c r="C196" s="141"/>
      <c r="D196" s="142"/>
      <c r="E196" s="142"/>
      <c r="F196" s="142"/>
      <c r="G196" s="142"/>
      <c r="H196" s="142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</row>
    <row r="197" spans="1:67" s="63" customFormat="1" ht="12.75" x14ac:dyDescent="0.2">
      <c r="B197" s="130"/>
      <c r="C197" s="141"/>
      <c r="D197" s="142"/>
      <c r="E197" s="142"/>
      <c r="F197" s="142"/>
      <c r="G197" s="142"/>
      <c r="H197" s="142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7"/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</row>
    <row r="198" spans="1:67" s="63" customFormat="1" ht="12.75" x14ac:dyDescent="0.2">
      <c r="B198" s="143"/>
      <c r="C198" s="130"/>
      <c r="D198" s="130"/>
      <c r="E198" s="130"/>
      <c r="F198" s="130"/>
      <c r="G198" s="130"/>
      <c r="H198" s="130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</row>
    <row r="199" spans="1:67" s="63" customFormat="1" ht="12.75" x14ac:dyDescent="0.2">
      <c r="B199" s="130"/>
      <c r="C199" s="144"/>
      <c r="D199" s="144"/>
      <c r="E199" s="144"/>
      <c r="F199" s="144"/>
      <c r="G199" s="144"/>
      <c r="H199" s="144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</row>
    <row r="200" spans="1:67" s="63" customFormat="1" ht="12.75" x14ac:dyDescent="0.2">
      <c r="B200" s="130"/>
      <c r="C200" s="144"/>
      <c r="D200" s="144"/>
      <c r="E200" s="144"/>
      <c r="F200" s="144"/>
      <c r="G200" s="144"/>
      <c r="H200" s="144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</row>
    <row r="201" spans="1:67" s="63" customFormat="1" ht="12.75" x14ac:dyDescent="0.2">
      <c r="B201" s="130"/>
      <c r="C201" s="144"/>
      <c r="D201" s="130"/>
      <c r="E201" s="130"/>
      <c r="F201" s="130"/>
      <c r="G201" s="130"/>
      <c r="H201" s="130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</row>
    <row r="202" spans="1:67" s="63" customFormat="1" ht="12.75" x14ac:dyDescent="0.2">
      <c r="B202" s="143"/>
      <c r="C202" s="130"/>
      <c r="D202" s="130"/>
      <c r="E202" s="130"/>
      <c r="F202" s="130"/>
      <c r="G202" s="130"/>
      <c r="H202" s="130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</row>
    <row r="203" spans="1:67" s="63" customFormat="1" ht="12.75" x14ac:dyDescent="0.2">
      <c r="B203" s="130"/>
      <c r="C203" s="144"/>
      <c r="D203" s="144"/>
      <c r="E203" s="144"/>
      <c r="F203" s="144"/>
      <c r="G203" s="144"/>
      <c r="H203" s="144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/>
    </row>
    <row r="204" spans="1:67" s="63" customFormat="1" ht="12.75" x14ac:dyDescent="0.2">
      <c r="B204" s="130"/>
      <c r="C204" s="144"/>
      <c r="D204" s="144"/>
      <c r="E204" s="144"/>
      <c r="F204" s="144"/>
      <c r="G204" s="144"/>
      <c r="H204" s="144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7"/>
      <c r="BE204" s="107"/>
      <c r="BF204" s="107"/>
      <c r="BG204" s="107"/>
      <c r="BH204" s="107"/>
      <c r="BI204" s="107"/>
      <c r="BJ204" s="107"/>
      <c r="BK204" s="107"/>
      <c r="BL204" s="107"/>
      <c r="BM204" s="107"/>
      <c r="BN204" s="107"/>
      <c r="BO204" s="107"/>
    </row>
    <row r="205" spans="1:67" s="63" customFormat="1" ht="12.75" x14ac:dyDescent="0.2">
      <c r="C205" s="144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</row>
    <row r="206" spans="1:67" ht="12.75" x14ac:dyDescent="0.2">
      <c r="B206" s="121"/>
      <c r="D206" s="121"/>
      <c r="E206" s="121"/>
      <c r="F206" s="121"/>
      <c r="G206" s="121"/>
      <c r="H206" s="121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</row>
    <row r="207" spans="1:67" ht="12.75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</row>
    <row r="208" spans="1:67" ht="12.75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</row>
    <row r="209" spans="1:67" ht="12.75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</row>
    <row r="210" spans="1:67" ht="12.75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</row>
    <row r="211" spans="1:67" ht="12.75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</row>
    <row r="212" spans="1:67" ht="12.75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</row>
    <row r="213" spans="1:67" ht="12.75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</row>
    <row r="214" spans="1:67" ht="12.75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</row>
    <row r="215" spans="1:67" ht="12.75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</row>
    <row r="216" spans="1:67" ht="12.75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</row>
    <row r="217" spans="1:67" ht="12.75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</row>
    <row r="218" spans="1:67" ht="12.75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</row>
    <row r="219" spans="1:67" ht="12.75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</row>
    <row r="220" spans="1:67" ht="12.75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</row>
    <row r="221" spans="1:67" ht="12.75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</row>
    <row r="222" spans="1:67" ht="12.75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</row>
    <row r="223" spans="1:67" ht="12.75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</row>
    <row r="224" spans="1:67" ht="12.75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</row>
    <row r="225" spans="1:67" ht="12.75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</row>
    <row r="226" spans="1:67" ht="12.75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</row>
    <row r="227" spans="1:67" ht="12.75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</row>
    <row r="228" spans="1:67" ht="12.75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</row>
    <row r="229" spans="1:67" ht="12.75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</row>
    <row r="230" spans="1:67" ht="12.75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</row>
    <row r="231" spans="1:67" ht="12.75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</row>
    <row r="232" spans="1:67" ht="12.75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</row>
    <row r="233" spans="1:67" ht="12.75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</row>
    <row r="234" spans="1:67" ht="12.75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</row>
    <row r="235" spans="1:67" ht="12.75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</row>
    <row r="236" spans="1:67" ht="12.75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</row>
    <row r="237" spans="1:67" ht="12.75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</row>
    <row r="238" spans="1:67" ht="12.75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</row>
    <row r="239" spans="1:67" ht="12.75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</row>
    <row r="240" spans="1:67" ht="12.75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</row>
    <row r="241" spans="1:67" ht="12.75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</row>
    <row r="242" spans="1:67" ht="12.75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</row>
    <row r="243" spans="1:67" ht="12.75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</row>
    <row r="244" spans="1:67" ht="12.75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</row>
    <row r="245" spans="1:67" ht="12.75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</row>
    <row r="246" spans="1:67" ht="12.75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</row>
    <row r="247" spans="1:67" ht="12.75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</row>
    <row r="248" spans="1:67" ht="12.75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</row>
    <row r="249" spans="1:67" ht="12.75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</row>
    <row r="250" spans="1:67" ht="12.75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</row>
    <row r="251" spans="1:67" ht="12.75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</row>
    <row r="252" spans="1:67" ht="12.75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</row>
    <row r="253" spans="1:67" ht="12.75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</row>
    <row r="254" spans="1:67" ht="12.75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</row>
    <row r="255" spans="1:67" ht="12.75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</row>
    <row r="256" spans="1:67" ht="12.75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</row>
    <row r="257" spans="1:67" ht="12.75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</row>
    <row r="258" spans="1:67" ht="12.75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</row>
    <row r="259" spans="1:67" ht="12.75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</row>
    <row r="260" spans="1:67" ht="12.75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</row>
    <row r="261" spans="1:67" ht="12.75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</row>
    <row r="262" spans="1:67" ht="12.75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</row>
    <row r="263" spans="1:67" ht="12.75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</row>
    <row r="264" spans="1:67" ht="12.75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</row>
    <row r="265" spans="1:67" ht="12.75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</row>
    <row r="266" spans="1:67" ht="12.75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</row>
    <row r="267" spans="1:67" ht="12.75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</row>
    <row r="268" spans="1:67" ht="12.75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</row>
    <row r="269" spans="1:67" ht="12.75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</row>
    <row r="270" spans="1:67" ht="12.75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</row>
    <row r="271" spans="1:67" ht="12.75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</row>
    <row r="272" spans="1:67" ht="12.75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</row>
    <row r="273" spans="1:67" ht="12.75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</row>
    <row r="274" spans="1:67" ht="12.75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</row>
    <row r="275" spans="1:67" ht="12.75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</row>
    <row r="276" spans="1:67" ht="12.75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</row>
    <row r="277" spans="1:67" ht="12.75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</row>
    <row r="278" spans="1:67" ht="12.75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</row>
    <row r="279" spans="1:67" ht="12.75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</row>
    <row r="280" spans="1:67" ht="12.75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</row>
    <row r="281" spans="1:67" ht="12.75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</row>
    <row r="282" spans="1:67" ht="12.75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</row>
    <row r="283" spans="1:67" ht="12.75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</row>
    <row r="284" spans="1:67" ht="12.75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</row>
    <row r="285" spans="1:67" ht="12.75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</row>
    <row r="286" spans="1:67" ht="12.75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</row>
    <row r="287" spans="1:67" ht="12.75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</row>
    <row r="288" spans="1:67" ht="12.75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</row>
    <row r="289" spans="1:67" ht="12.75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</row>
    <row r="290" spans="1:67" ht="12.75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</row>
    <row r="291" spans="1:67" ht="12.75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</row>
    <row r="292" spans="1:67" ht="12.75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</row>
    <row r="293" spans="1:67" ht="12.75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</row>
    <row r="294" spans="1:67" ht="12.75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</row>
    <row r="295" spans="1:67" ht="12.75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</row>
    <row r="296" spans="1:67" ht="12.75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</row>
    <row r="297" spans="1:67" ht="12.75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</row>
    <row r="298" spans="1:67" ht="12.75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</row>
    <row r="299" spans="1:67" ht="12.75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</row>
    <row r="300" spans="1:67" ht="12.75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</row>
    <row r="301" spans="1:67" ht="12.75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</row>
    <row r="302" spans="1:67" ht="12.75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</row>
    <row r="303" spans="1:67" ht="12.75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</row>
    <row r="304" spans="1:67" ht="12.75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</row>
    <row r="305" spans="1:67" ht="12.75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</row>
    <row r="306" spans="1:67" ht="12.75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</row>
    <row r="307" spans="1:67" ht="12.75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</row>
    <row r="308" spans="1:67" ht="12.75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</row>
    <row r="309" spans="1:67" ht="12.75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</row>
    <row r="310" spans="1:67" ht="12.75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</row>
    <row r="311" spans="1:67" ht="12.75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</row>
    <row r="312" spans="1:67" ht="12.75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</row>
    <row r="313" spans="1:67" ht="12.75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</row>
    <row r="314" spans="1:67" ht="12.75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</row>
    <row r="315" spans="1:67" ht="12.75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</row>
    <row r="316" spans="1:67" ht="12.75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</row>
    <row r="317" spans="1:67" ht="12.75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</row>
    <row r="318" spans="1:67" ht="12.75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</row>
    <row r="319" spans="1:67" ht="12.75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</row>
    <row r="320" spans="1:67" ht="12.75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</row>
    <row r="321" spans="1:67" ht="12.75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</row>
    <row r="322" spans="1:67" ht="12.75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</row>
    <row r="323" spans="1:67" ht="12.75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</row>
    <row r="324" spans="1:67" ht="12.75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</row>
    <row r="325" spans="1:67" ht="12.75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</row>
    <row r="326" spans="1:67" ht="12.75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</row>
    <row r="327" spans="1:67" ht="12.75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</row>
    <row r="328" spans="1:67" ht="12.75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</row>
    <row r="329" spans="1:67" ht="12.75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</row>
    <row r="330" spans="1:67" ht="12.75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</row>
    <row r="331" spans="1:67" ht="12.75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</row>
    <row r="332" spans="1:67" ht="12.75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</row>
    <row r="333" spans="1:67" ht="12.75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</row>
    <row r="334" spans="1:67" ht="12.75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</row>
    <row r="335" spans="1:67" ht="12.75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</row>
    <row r="336" spans="1:67" ht="12.75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</row>
    <row r="337" spans="1:67" ht="12.75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</row>
    <row r="338" spans="1:67" ht="12.75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</row>
    <row r="339" spans="1:67" ht="12.75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</row>
    <row r="340" spans="1:67" ht="12.75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</row>
    <row r="341" spans="1:67" ht="12.75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</row>
    <row r="342" spans="1:67" ht="12.75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</row>
    <row r="343" spans="1:67" ht="12.75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</row>
    <row r="344" spans="1:67" ht="12.75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</row>
    <row r="345" spans="1:67" ht="12.75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</row>
    <row r="346" spans="1:67" ht="12.75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</row>
    <row r="347" spans="1:67" ht="12.75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</row>
    <row r="348" spans="1:67" ht="12.75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</row>
    <row r="349" spans="1:67" ht="12.75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</row>
    <row r="350" spans="1:67" ht="12.75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</row>
    <row r="351" spans="1:67" ht="12.75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</row>
    <row r="352" spans="1:67" ht="12.75" x14ac:dyDescent="0.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</row>
    <row r="353" spans="1:67" ht="12.75" x14ac:dyDescent="0.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</row>
    <row r="354" spans="1:67" ht="12.75" x14ac:dyDescent="0.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</row>
    <row r="355" spans="1:67" ht="12.75" x14ac:dyDescent="0.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</row>
    <row r="356" spans="1:67" ht="12.75" x14ac:dyDescent="0.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</row>
    <row r="357" spans="1:67" ht="12.75" x14ac:dyDescent="0.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</row>
    <row r="358" spans="1:67" ht="12.75" x14ac:dyDescent="0.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</row>
    <row r="359" spans="1:67" ht="12.75" x14ac:dyDescent="0.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</row>
    <row r="360" spans="1:67" ht="12.75" x14ac:dyDescent="0.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</row>
    <row r="361" spans="1:67" ht="12.75" x14ac:dyDescent="0.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</row>
    <row r="362" spans="1:67" ht="12.75" x14ac:dyDescent="0.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</row>
    <row r="363" spans="1:67" ht="12.75" x14ac:dyDescent="0.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</row>
    <row r="364" spans="1:67" ht="12.75" x14ac:dyDescent="0.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</row>
    <row r="365" spans="1:67" ht="12.75" x14ac:dyDescent="0.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</row>
    <row r="366" spans="1:67" ht="12.75" x14ac:dyDescent="0.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</row>
    <row r="367" spans="1:67" ht="12.75" x14ac:dyDescent="0.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</row>
    <row r="368" spans="1:67" ht="12.75" x14ac:dyDescent="0.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</row>
    <row r="369" spans="1:67" ht="12.75" x14ac:dyDescent="0.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</row>
    <row r="370" spans="1:67" ht="12.75" x14ac:dyDescent="0.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</row>
    <row r="371" spans="1:67" ht="12.75" x14ac:dyDescent="0.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</row>
    <row r="372" spans="1:67" ht="12.75" x14ac:dyDescent="0.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</row>
    <row r="373" spans="1:67" ht="12.75" x14ac:dyDescent="0.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</row>
    <row r="374" spans="1:67" ht="12.75" x14ac:dyDescent="0.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</row>
    <row r="375" spans="1:67" ht="12.75" x14ac:dyDescent="0.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</row>
    <row r="376" spans="1:67" ht="12.75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</row>
    <row r="377" spans="1:67" ht="12.75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</row>
    <row r="378" spans="1:67" ht="12.75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</row>
    <row r="379" spans="1:67" ht="12.75" x14ac:dyDescent="0.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</row>
    <row r="380" spans="1:67" ht="12.75" x14ac:dyDescent="0.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</row>
    <row r="381" spans="1:67" ht="12.75" x14ac:dyDescent="0.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</row>
    <row r="382" spans="1:67" ht="12.75" x14ac:dyDescent="0.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</row>
    <row r="383" spans="1:67" ht="12.75" x14ac:dyDescent="0.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</row>
    <row r="384" spans="1:67" ht="12.75" x14ac:dyDescent="0.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</row>
    <row r="385" spans="1:67" ht="12.75" x14ac:dyDescent="0.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</row>
    <row r="386" spans="1:67" ht="12.75" x14ac:dyDescent="0.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</row>
    <row r="387" spans="1:67" ht="12.75" x14ac:dyDescent="0.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</row>
    <row r="388" spans="1:67" ht="12.75" x14ac:dyDescent="0.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</row>
    <row r="389" spans="1:67" ht="12.75" x14ac:dyDescent="0.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</row>
    <row r="390" spans="1:67" ht="12.75" x14ac:dyDescent="0.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</row>
    <row r="391" spans="1:67" ht="12.75" x14ac:dyDescent="0.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</row>
    <row r="392" spans="1:67" ht="12.75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</row>
    <row r="393" spans="1:67" ht="12.75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</row>
    <row r="394" spans="1:67" ht="12.75" x14ac:dyDescent="0.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</row>
    <row r="395" spans="1:67" ht="12.75" x14ac:dyDescent="0.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</row>
    <row r="396" spans="1:67" ht="12.75" x14ac:dyDescent="0.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</row>
    <row r="397" spans="1:67" ht="12.75" x14ac:dyDescent="0.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</row>
    <row r="398" spans="1:67" ht="12.75" x14ac:dyDescent="0.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</row>
    <row r="399" spans="1:67" ht="12.75" x14ac:dyDescent="0.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</row>
    <row r="400" spans="1:67" ht="12.75" x14ac:dyDescent="0.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</row>
    <row r="401" spans="1:67" ht="12.75" x14ac:dyDescent="0.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</row>
    <row r="402" spans="1:67" ht="12.75" x14ac:dyDescent="0.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</row>
    <row r="403" spans="1:67" ht="12.75" x14ac:dyDescent="0.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</row>
    <row r="404" spans="1:67" ht="12.75" x14ac:dyDescent="0.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</row>
    <row r="405" spans="1:67" ht="12.75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</row>
    <row r="406" spans="1:67" ht="12.75" x14ac:dyDescent="0.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</row>
    <row r="407" spans="1:67" ht="12.75" x14ac:dyDescent="0.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</row>
    <row r="408" spans="1:67" ht="12.75" x14ac:dyDescent="0.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</row>
    <row r="409" spans="1:67" ht="12.75" x14ac:dyDescent="0.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</row>
    <row r="410" spans="1:67" ht="12.75" x14ac:dyDescent="0.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</row>
    <row r="411" spans="1:67" ht="12.75" x14ac:dyDescent="0.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</row>
    <row r="412" spans="1:67" ht="12.75" x14ac:dyDescent="0.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</row>
    <row r="413" spans="1:67" ht="12.75" x14ac:dyDescent="0.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</row>
    <row r="414" spans="1:67" ht="12.75" x14ac:dyDescent="0.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</row>
    <row r="415" spans="1:67" ht="12.75" x14ac:dyDescent="0.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</row>
    <row r="416" spans="1:67" ht="12.75" x14ac:dyDescent="0.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</row>
    <row r="417" spans="1:67" ht="12.75" x14ac:dyDescent="0.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</row>
    <row r="418" spans="1:67" ht="12.75" x14ac:dyDescent="0.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</row>
    <row r="419" spans="1:67" ht="12.75" x14ac:dyDescent="0.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</row>
    <row r="420" spans="1:67" ht="12.75" x14ac:dyDescent="0.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</row>
    <row r="421" spans="1:67" ht="12.75" x14ac:dyDescent="0.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</row>
    <row r="422" spans="1:67" ht="12.75" x14ac:dyDescent="0.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  <c r="BN422" s="36"/>
      <c r="BO422" s="36"/>
    </row>
    <row r="423" spans="1:67" ht="12.75" x14ac:dyDescent="0.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</row>
    <row r="424" spans="1:67" ht="12.75" x14ac:dyDescent="0.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</row>
    <row r="425" spans="1:67" ht="12.75" x14ac:dyDescent="0.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</row>
    <row r="426" spans="1:67" ht="12.75" x14ac:dyDescent="0.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</row>
    <row r="427" spans="1:67" ht="12.75" x14ac:dyDescent="0.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</row>
    <row r="428" spans="1:67" ht="12.75" x14ac:dyDescent="0.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</row>
    <row r="429" spans="1:67" ht="12.75" x14ac:dyDescent="0.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</row>
    <row r="430" spans="1:67" ht="12.75" x14ac:dyDescent="0.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</row>
    <row r="431" spans="1:67" ht="12.75" x14ac:dyDescent="0.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</row>
    <row r="432" spans="1:67" ht="12.75" x14ac:dyDescent="0.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</row>
    <row r="433" spans="1:67" ht="12.75" x14ac:dyDescent="0.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</row>
    <row r="434" spans="1:67" ht="12.75" x14ac:dyDescent="0.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</row>
    <row r="435" spans="1:67" ht="12.75" x14ac:dyDescent="0.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</row>
    <row r="436" spans="1:67" ht="12.75" x14ac:dyDescent="0.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</row>
    <row r="437" spans="1:67" ht="12.75" x14ac:dyDescent="0.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</row>
    <row r="438" spans="1:67" ht="12.75" x14ac:dyDescent="0.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  <c r="BN438" s="36"/>
      <c r="BO438" s="36"/>
    </row>
    <row r="439" spans="1:67" ht="12.75" x14ac:dyDescent="0.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</row>
    <row r="440" spans="1:67" ht="12.75" x14ac:dyDescent="0.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  <c r="BN440" s="36"/>
      <c r="BO440" s="36"/>
    </row>
    <row r="441" spans="1:67" ht="12.75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</row>
    <row r="442" spans="1:67" ht="12.75" x14ac:dyDescent="0.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  <c r="BN442" s="36"/>
      <c r="BO442" s="36"/>
    </row>
    <row r="443" spans="1:67" ht="12.75" x14ac:dyDescent="0.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</row>
    <row r="444" spans="1:67" ht="12.75" x14ac:dyDescent="0.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</row>
    <row r="445" spans="1:67" ht="12.75" x14ac:dyDescent="0.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</row>
    <row r="446" spans="1:67" ht="12.75" x14ac:dyDescent="0.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  <c r="BN446" s="36"/>
      <c r="BO446" s="36"/>
    </row>
    <row r="447" spans="1:67" ht="12.75" x14ac:dyDescent="0.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</row>
    <row r="448" spans="1:67" ht="12.75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</row>
    <row r="449" spans="1:67" ht="12.75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</row>
    <row r="450" spans="1:67" ht="12.75" x14ac:dyDescent="0.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</row>
    <row r="451" spans="1:67" ht="12.75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  <c r="BN451" s="36"/>
      <c r="BO451" s="36"/>
    </row>
    <row r="452" spans="1:67" ht="12.75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  <c r="BN452" s="36"/>
      <c r="BO452" s="36"/>
    </row>
    <row r="453" spans="1:67" ht="12.75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  <c r="BN453" s="36"/>
      <c r="BO453" s="36"/>
    </row>
    <row r="454" spans="1:67" ht="12.75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  <c r="BN454" s="36"/>
      <c r="BO454" s="36"/>
    </row>
    <row r="455" spans="1:67" ht="12.75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</row>
    <row r="456" spans="1:67" ht="12.75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</row>
    <row r="457" spans="1:67" ht="12.75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</row>
    <row r="458" spans="1:67" ht="12.75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</row>
    <row r="459" spans="1:67" ht="12.75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  <c r="BN459" s="36"/>
      <c r="BO459" s="36"/>
    </row>
    <row r="460" spans="1:67" ht="12.75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  <c r="BN460" s="36"/>
      <c r="BO460" s="36"/>
    </row>
    <row r="461" spans="1:67" ht="12.75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  <c r="BN461" s="36"/>
      <c r="BO461" s="36"/>
    </row>
    <row r="462" spans="1:67" ht="12.75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  <c r="BN462" s="36"/>
      <c r="BO462" s="36"/>
    </row>
    <row r="463" spans="1:67" ht="12.75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  <c r="BN463" s="36"/>
      <c r="BO463" s="36"/>
    </row>
    <row r="464" spans="1:67" ht="12.75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</row>
    <row r="465" spans="1:67" ht="12.75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</row>
    <row r="466" spans="1:67" ht="12.75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</row>
    <row r="467" spans="1:67" ht="12.75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</row>
    <row r="468" spans="1:67" ht="12.75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  <c r="BN468" s="36"/>
      <c r="BO468" s="36"/>
    </row>
    <row r="469" spans="1:67" ht="12.75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</row>
    <row r="470" spans="1:67" ht="12.75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</row>
    <row r="471" spans="1:67" ht="12.75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  <c r="BN471" s="36"/>
      <c r="BO471" s="36"/>
    </row>
    <row r="472" spans="1:67" ht="12.75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</row>
    <row r="473" spans="1:67" ht="12.75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</row>
    <row r="474" spans="1:67" ht="12.75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</row>
    <row r="475" spans="1:67" ht="12.75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</row>
    <row r="476" spans="1:67" ht="12.75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</row>
    <row r="477" spans="1:67" ht="12.75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</row>
    <row r="478" spans="1:67" ht="12.75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</row>
    <row r="479" spans="1:67" ht="12.75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</row>
    <row r="480" spans="1:67" ht="12.75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</row>
    <row r="481" spans="1:67" ht="12.75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</row>
    <row r="482" spans="1:67" ht="12.75" x14ac:dyDescent="0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</row>
    <row r="483" spans="1:67" ht="12.75" x14ac:dyDescent="0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</row>
    <row r="484" spans="1:67" ht="12.75" x14ac:dyDescent="0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</row>
    <row r="485" spans="1:67" ht="12.75" x14ac:dyDescent="0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</row>
    <row r="486" spans="1:67" ht="12.75" x14ac:dyDescent="0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</row>
    <row r="487" spans="1:67" ht="12.75" x14ac:dyDescent="0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  <c r="BN487" s="36"/>
      <c r="BO487" s="36"/>
    </row>
    <row r="488" spans="1:67" ht="12.75" x14ac:dyDescent="0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  <c r="BN488" s="36"/>
      <c r="BO488" s="36"/>
    </row>
    <row r="489" spans="1:67" ht="12.75" x14ac:dyDescent="0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  <c r="BN489" s="36"/>
      <c r="BO489" s="36"/>
    </row>
    <row r="490" spans="1:67" ht="12.75" x14ac:dyDescent="0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</row>
    <row r="491" spans="1:67" ht="12.75" x14ac:dyDescent="0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  <c r="BN491" s="36"/>
      <c r="BO491" s="36"/>
    </row>
    <row r="492" spans="1:67" ht="12.75" x14ac:dyDescent="0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  <c r="BN492" s="36"/>
      <c r="BO492" s="36"/>
    </row>
    <row r="493" spans="1:67" ht="12.75" x14ac:dyDescent="0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  <c r="BN493" s="36"/>
      <c r="BO493" s="36"/>
    </row>
    <row r="494" spans="1:67" ht="12.75" x14ac:dyDescent="0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</row>
    <row r="495" spans="1:67" ht="12.75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  <c r="BN495" s="36"/>
      <c r="BO495" s="36"/>
    </row>
    <row r="496" spans="1:67" ht="12.75" x14ac:dyDescent="0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  <c r="BN496" s="36"/>
      <c r="BO496" s="36"/>
    </row>
    <row r="497" spans="1:67" ht="12.75" x14ac:dyDescent="0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</row>
    <row r="498" spans="1:67" ht="12.75" x14ac:dyDescent="0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</row>
    <row r="499" spans="1:67" ht="12.75" x14ac:dyDescent="0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  <c r="BN499" s="36"/>
      <c r="BO499" s="36"/>
    </row>
    <row r="500" spans="1:67" ht="12.75" x14ac:dyDescent="0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  <c r="BN500" s="36"/>
      <c r="BO500" s="36"/>
    </row>
    <row r="501" spans="1:67" ht="12.75" x14ac:dyDescent="0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  <c r="BN501" s="36"/>
      <c r="BO501" s="36"/>
    </row>
    <row r="502" spans="1:67" ht="12.75" x14ac:dyDescent="0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</row>
    <row r="503" spans="1:67" ht="12.75" x14ac:dyDescent="0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  <c r="BN503" s="36"/>
      <c r="BO503" s="36"/>
    </row>
    <row r="504" spans="1:67" ht="12.75" x14ac:dyDescent="0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  <c r="BN504" s="36"/>
      <c r="BO504" s="36"/>
    </row>
    <row r="505" spans="1:67" ht="12.75" x14ac:dyDescent="0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</row>
    <row r="506" spans="1:67" ht="12.75" x14ac:dyDescent="0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  <c r="BN506" s="36"/>
      <c r="BO506" s="36"/>
    </row>
    <row r="507" spans="1:67" ht="12.75" x14ac:dyDescent="0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</row>
    <row r="508" spans="1:67" ht="12.75" x14ac:dyDescent="0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</row>
    <row r="509" spans="1:67" ht="12.75" x14ac:dyDescent="0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  <c r="BN509" s="36"/>
      <c r="BO509" s="36"/>
    </row>
    <row r="510" spans="1:67" ht="12.75" x14ac:dyDescent="0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  <c r="BN510" s="36"/>
      <c r="BO510" s="36"/>
    </row>
    <row r="511" spans="1:67" ht="12.75" x14ac:dyDescent="0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</row>
    <row r="512" spans="1:67" ht="12.75" x14ac:dyDescent="0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</row>
    <row r="513" spans="1:67" ht="12.75" x14ac:dyDescent="0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  <c r="BN513" s="36"/>
      <c r="BO513" s="36"/>
    </row>
    <row r="514" spans="1:67" ht="12.75" x14ac:dyDescent="0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  <c r="BN514" s="36"/>
      <c r="BO514" s="36"/>
    </row>
    <row r="515" spans="1:67" ht="12.75" x14ac:dyDescent="0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</row>
    <row r="516" spans="1:67" ht="12.75" x14ac:dyDescent="0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</row>
    <row r="517" spans="1:67" ht="12.75" x14ac:dyDescent="0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</row>
    <row r="518" spans="1:67" ht="12.75" x14ac:dyDescent="0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  <c r="BN518" s="36"/>
      <c r="BO518" s="36"/>
    </row>
    <row r="519" spans="1:67" ht="12.75" x14ac:dyDescent="0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</row>
    <row r="520" spans="1:67" ht="12.75" x14ac:dyDescent="0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</row>
    <row r="521" spans="1:67" ht="12.75" x14ac:dyDescent="0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</row>
    <row r="522" spans="1:67" ht="12.75" x14ac:dyDescent="0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  <c r="BN522" s="36"/>
      <c r="BO522" s="36"/>
    </row>
    <row r="523" spans="1:67" ht="12.75" x14ac:dyDescent="0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  <c r="BN523" s="36"/>
      <c r="BO523" s="36"/>
    </row>
    <row r="524" spans="1:67" ht="12.75" x14ac:dyDescent="0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  <c r="BN524" s="36"/>
      <c r="BO524" s="36"/>
    </row>
    <row r="525" spans="1:67" ht="12.75" x14ac:dyDescent="0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  <c r="BN525" s="36"/>
      <c r="BO525" s="36"/>
    </row>
    <row r="526" spans="1:67" ht="12.75" x14ac:dyDescent="0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  <c r="BN526" s="36"/>
      <c r="BO526" s="36"/>
    </row>
    <row r="527" spans="1:67" ht="12.75" x14ac:dyDescent="0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  <c r="BN527" s="36"/>
      <c r="BO527" s="36"/>
    </row>
    <row r="528" spans="1:67" ht="12.75" x14ac:dyDescent="0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  <c r="BN528" s="36"/>
      <c r="BO528" s="36"/>
    </row>
    <row r="529" spans="1:67" ht="12.75" x14ac:dyDescent="0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6"/>
      <c r="BN529" s="36"/>
      <c r="BO529" s="36"/>
    </row>
    <row r="530" spans="1:67" ht="12.75" x14ac:dyDescent="0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  <c r="BN530" s="36"/>
      <c r="BO530" s="36"/>
    </row>
    <row r="531" spans="1:67" ht="12.75" x14ac:dyDescent="0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  <c r="BN531" s="36"/>
      <c r="BO531" s="36"/>
    </row>
    <row r="532" spans="1:67" ht="12.75" x14ac:dyDescent="0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  <c r="BN532" s="36"/>
      <c r="BO532" s="36"/>
    </row>
    <row r="533" spans="1:67" ht="12.75" x14ac:dyDescent="0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</row>
    <row r="534" spans="1:67" ht="12.75" x14ac:dyDescent="0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/>
      <c r="BO534" s="36"/>
    </row>
    <row r="535" spans="1:67" ht="12.75" x14ac:dyDescent="0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</row>
    <row r="536" spans="1:67" ht="12.75" x14ac:dyDescent="0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  <c r="BN536" s="36"/>
      <c r="BO536" s="36"/>
    </row>
    <row r="537" spans="1:67" ht="12.75" x14ac:dyDescent="0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</row>
    <row r="538" spans="1:67" ht="12.75" x14ac:dyDescent="0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</row>
    <row r="539" spans="1:67" ht="12.75" x14ac:dyDescent="0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  <c r="BN539" s="36"/>
      <c r="BO539" s="36"/>
    </row>
    <row r="540" spans="1:67" ht="12.75" x14ac:dyDescent="0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  <c r="BN540" s="36"/>
      <c r="BO540" s="36"/>
    </row>
    <row r="541" spans="1:67" ht="12.75" x14ac:dyDescent="0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  <c r="BN541" s="36"/>
      <c r="BO541" s="36"/>
    </row>
    <row r="542" spans="1:67" ht="12.75" x14ac:dyDescent="0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  <c r="BN542" s="36"/>
      <c r="BO542" s="36"/>
    </row>
    <row r="543" spans="1:67" ht="12.75" x14ac:dyDescent="0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6"/>
      <c r="BN543" s="36"/>
      <c r="BO543" s="36"/>
    </row>
    <row r="544" spans="1:67" ht="12.75" x14ac:dyDescent="0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  <c r="BN544" s="36"/>
      <c r="BO544" s="36"/>
    </row>
    <row r="545" spans="1:67" ht="12.75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6"/>
      <c r="BN545" s="36"/>
      <c r="BO545" s="36"/>
    </row>
    <row r="546" spans="1:67" ht="12.75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  <c r="BN546" s="36"/>
      <c r="BO546" s="36"/>
    </row>
    <row r="547" spans="1:67" ht="12.75" x14ac:dyDescent="0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  <c r="BN547" s="36"/>
      <c r="BO547" s="36"/>
    </row>
    <row r="548" spans="1:67" ht="12.75" x14ac:dyDescent="0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  <c r="BN548" s="36"/>
      <c r="BO548" s="36"/>
    </row>
    <row r="549" spans="1:67" ht="12.75" x14ac:dyDescent="0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  <c r="BN549" s="36"/>
      <c r="BO549" s="36"/>
    </row>
    <row r="550" spans="1:67" ht="12.75" x14ac:dyDescent="0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  <c r="BN550" s="36"/>
      <c r="BO550" s="36"/>
    </row>
    <row r="551" spans="1:67" ht="12.75" x14ac:dyDescent="0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</row>
    <row r="552" spans="1:67" ht="12.75" x14ac:dyDescent="0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</row>
    <row r="553" spans="1:67" ht="12.75" x14ac:dyDescent="0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</row>
    <row r="554" spans="1:67" ht="12.75" x14ac:dyDescent="0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  <c r="BN554" s="36"/>
      <c r="BO554" s="36"/>
    </row>
    <row r="555" spans="1:67" ht="12.75" x14ac:dyDescent="0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  <c r="BN555" s="36"/>
      <c r="BO555" s="36"/>
    </row>
    <row r="556" spans="1:67" ht="12.75" x14ac:dyDescent="0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  <c r="BN556" s="36"/>
      <c r="BO556" s="36"/>
    </row>
    <row r="557" spans="1:67" ht="12.75" x14ac:dyDescent="0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</row>
    <row r="558" spans="1:67" ht="12.75" x14ac:dyDescent="0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</row>
    <row r="559" spans="1:67" ht="12.75" x14ac:dyDescent="0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</row>
    <row r="560" spans="1:67" ht="12.75" x14ac:dyDescent="0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  <c r="BN560" s="36"/>
      <c r="BO560" s="36"/>
    </row>
    <row r="561" spans="1:67" ht="12.75" x14ac:dyDescent="0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</row>
    <row r="562" spans="1:67" ht="12.75" x14ac:dyDescent="0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</row>
    <row r="563" spans="1:67" ht="12.75" x14ac:dyDescent="0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</row>
    <row r="564" spans="1:67" ht="12.75" x14ac:dyDescent="0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</row>
    <row r="565" spans="1:67" ht="12.75" x14ac:dyDescent="0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</row>
    <row r="566" spans="1:67" ht="12.75" x14ac:dyDescent="0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</row>
    <row r="567" spans="1:67" ht="12.75" x14ac:dyDescent="0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</row>
    <row r="568" spans="1:67" ht="12.75" x14ac:dyDescent="0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</row>
    <row r="569" spans="1:67" ht="12.75" x14ac:dyDescent="0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</row>
    <row r="570" spans="1:67" ht="12.75" x14ac:dyDescent="0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</row>
    <row r="571" spans="1:67" ht="12.75" x14ac:dyDescent="0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</row>
    <row r="572" spans="1:67" ht="12.75" x14ac:dyDescent="0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</row>
    <row r="573" spans="1:67" ht="12.75" x14ac:dyDescent="0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</row>
    <row r="574" spans="1:67" ht="12.75" x14ac:dyDescent="0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  <c r="BN574" s="36"/>
      <c r="BO574" s="36"/>
    </row>
    <row r="575" spans="1:67" ht="12.75" x14ac:dyDescent="0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</row>
    <row r="576" spans="1:67" ht="12.75" x14ac:dyDescent="0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  <c r="BN576" s="36"/>
      <c r="BO576" s="36"/>
    </row>
    <row r="577" spans="1:67" ht="12.75" x14ac:dyDescent="0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</row>
    <row r="578" spans="1:67" ht="12.75" x14ac:dyDescent="0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  <c r="BN578" s="36"/>
      <c r="BO578" s="36"/>
    </row>
    <row r="579" spans="1:67" ht="12.75" x14ac:dyDescent="0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</row>
    <row r="580" spans="1:67" ht="12.75" x14ac:dyDescent="0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</row>
    <row r="581" spans="1:67" ht="12.75" x14ac:dyDescent="0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  <c r="BN581" s="36"/>
      <c r="BO581" s="36"/>
    </row>
    <row r="582" spans="1:67" ht="12.75" x14ac:dyDescent="0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</row>
    <row r="583" spans="1:67" ht="12.75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</row>
    <row r="584" spans="1:67" ht="12.75" x14ac:dyDescent="0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</row>
    <row r="585" spans="1:67" ht="12.75" x14ac:dyDescent="0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</row>
    <row r="586" spans="1:67" ht="12.75" x14ac:dyDescent="0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</row>
    <row r="587" spans="1:67" ht="12.75" x14ac:dyDescent="0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</row>
    <row r="588" spans="1:67" ht="12.75" x14ac:dyDescent="0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  <c r="BN588" s="36"/>
      <c r="BO588" s="36"/>
    </row>
    <row r="589" spans="1:67" ht="12.75" x14ac:dyDescent="0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  <c r="BN589" s="36"/>
      <c r="BO589" s="36"/>
    </row>
    <row r="590" spans="1:67" ht="12.75" x14ac:dyDescent="0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</row>
    <row r="591" spans="1:67" ht="12.75" x14ac:dyDescent="0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  <c r="BN591" s="36"/>
      <c r="BO591" s="36"/>
    </row>
    <row r="592" spans="1:67" ht="12.75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  <c r="BN592" s="36"/>
      <c r="BO592" s="36"/>
    </row>
    <row r="593" spans="1:67" ht="12.75" x14ac:dyDescent="0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  <c r="BN593" s="36"/>
      <c r="BO593" s="36"/>
    </row>
    <row r="594" spans="1:67" ht="12.75" x14ac:dyDescent="0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  <c r="BN594" s="36"/>
      <c r="BO594" s="36"/>
    </row>
    <row r="595" spans="1:67" ht="12.75" x14ac:dyDescent="0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  <c r="BN595" s="36"/>
      <c r="BO595" s="36"/>
    </row>
    <row r="596" spans="1:67" ht="12.75" x14ac:dyDescent="0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  <c r="BN596" s="36"/>
      <c r="BO596" s="36"/>
    </row>
    <row r="597" spans="1:67" ht="12.75" x14ac:dyDescent="0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  <c r="BN597" s="36"/>
      <c r="BO597" s="36"/>
    </row>
    <row r="598" spans="1:67" ht="12.75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  <c r="BN598" s="36"/>
      <c r="BO598" s="36"/>
    </row>
    <row r="599" spans="1:67" ht="12.75" x14ac:dyDescent="0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  <c r="BN599" s="36"/>
      <c r="BO599" s="36"/>
    </row>
    <row r="600" spans="1:67" ht="12.75" x14ac:dyDescent="0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  <c r="BN600" s="36"/>
      <c r="BO600" s="36"/>
    </row>
    <row r="601" spans="1:67" ht="12.75" x14ac:dyDescent="0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  <c r="BN601" s="36"/>
      <c r="BO601" s="36"/>
    </row>
    <row r="602" spans="1:67" ht="12.75" x14ac:dyDescent="0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</row>
    <row r="603" spans="1:67" ht="12.75" x14ac:dyDescent="0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  <c r="BN603" s="36"/>
      <c r="BO603" s="36"/>
    </row>
    <row r="604" spans="1:67" ht="12.75" x14ac:dyDescent="0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  <c r="BN604" s="36"/>
      <c r="BO604" s="36"/>
    </row>
    <row r="605" spans="1:67" ht="12.75" x14ac:dyDescent="0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  <c r="BN605" s="36"/>
      <c r="BO605" s="36"/>
    </row>
    <row r="606" spans="1:67" ht="12.75" x14ac:dyDescent="0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  <c r="BN606" s="36"/>
      <c r="BO606" s="36"/>
    </row>
    <row r="607" spans="1:67" ht="12.75" x14ac:dyDescent="0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  <c r="BN607" s="36"/>
      <c r="BO607" s="36"/>
    </row>
    <row r="608" spans="1:67" ht="12.75" x14ac:dyDescent="0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  <c r="BN608" s="36"/>
      <c r="BO608" s="36"/>
    </row>
    <row r="609" spans="1:67" ht="12.75" x14ac:dyDescent="0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</row>
    <row r="610" spans="1:67" ht="12.75" x14ac:dyDescent="0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  <c r="BN610" s="36"/>
      <c r="BO610" s="36"/>
    </row>
    <row r="611" spans="1:67" ht="12.75" x14ac:dyDescent="0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  <c r="BN611" s="36"/>
      <c r="BO611" s="36"/>
    </row>
    <row r="612" spans="1:67" ht="12.75" x14ac:dyDescent="0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  <c r="BN612" s="36"/>
      <c r="BO612" s="36"/>
    </row>
    <row r="613" spans="1:67" ht="12.75" x14ac:dyDescent="0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  <c r="BN613" s="36"/>
      <c r="BO613" s="36"/>
    </row>
    <row r="614" spans="1:67" ht="12.75" x14ac:dyDescent="0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  <c r="BN614" s="36"/>
      <c r="BO614" s="36"/>
    </row>
    <row r="615" spans="1:67" ht="12.75" x14ac:dyDescent="0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  <c r="BN615" s="36"/>
      <c r="BO615" s="36"/>
    </row>
    <row r="616" spans="1:67" ht="12.75" x14ac:dyDescent="0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  <c r="BN616" s="36"/>
      <c r="BO616" s="36"/>
    </row>
    <row r="617" spans="1:67" ht="12.75" x14ac:dyDescent="0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  <c r="BN617" s="36"/>
      <c r="BO617" s="36"/>
    </row>
    <row r="618" spans="1:67" ht="12.75" x14ac:dyDescent="0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6"/>
      <c r="BN618" s="36"/>
      <c r="BO618" s="36"/>
    </row>
    <row r="619" spans="1:67" ht="12.75" x14ac:dyDescent="0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  <c r="BN619" s="36"/>
      <c r="BO619" s="36"/>
    </row>
    <row r="620" spans="1:67" ht="12.75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  <c r="BN620" s="36"/>
      <c r="BO620" s="36"/>
    </row>
    <row r="621" spans="1:67" ht="12.75" x14ac:dyDescent="0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  <c r="BN621" s="36"/>
      <c r="BO621" s="36"/>
    </row>
    <row r="622" spans="1:67" ht="12.75" x14ac:dyDescent="0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  <c r="BN622" s="36"/>
      <c r="BO622" s="36"/>
    </row>
    <row r="623" spans="1:67" ht="12.75" x14ac:dyDescent="0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  <c r="BN623" s="36"/>
      <c r="BO623" s="36"/>
    </row>
    <row r="624" spans="1:67" ht="12.75" x14ac:dyDescent="0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  <c r="BN624" s="36"/>
      <c r="BO624" s="36"/>
    </row>
    <row r="625" spans="1:67" ht="12.75" x14ac:dyDescent="0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  <c r="BN625" s="36"/>
      <c r="BO625" s="36"/>
    </row>
    <row r="626" spans="1:67" ht="12.75" x14ac:dyDescent="0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  <c r="BN626" s="36"/>
      <c r="BO626" s="36"/>
    </row>
    <row r="627" spans="1:67" ht="12.75" x14ac:dyDescent="0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  <c r="BN627" s="36"/>
      <c r="BO627" s="36"/>
    </row>
    <row r="628" spans="1:67" ht="12.75" x14ac:dyDescent="0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  <c r="BN628" s="36"/>
      <c r="BO628" s="36"/>
    </row>
    <row r="629" spans="1:67" ht="12.75" x14ac:dyDescent="0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6"/>
      <c r="BN629" s="36"/>
      <c r="BO629" s="36"/>
    </row>
    <row r="630" spans="1:67" ht="12.75" x14ac:dyDescent="0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  <c r="BN630" s="36"/>
      <c r="BO630" s="36"/>
    </row>
    <row r="631" spans="1:67" ht="12.75" x14ac:dyDescent="0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  <c r="BN631" s="36"/>
      <c r="BO631" s="36"/>
    </row>
    <row r="632" spans="1:67" ht="12.75" x14ac:dyDescent="0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  <c r="BN632" s="36"/>
      <c r="BO632" s="36"/>
    </row>
    <row r="633" spans="1:67" ht="12.75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  <c r="BN633" s="36"/>
      <c r="BO633" s="36"/>
    </row>
    <row r="634" spans="1:67" ht="12.75" x14ac:dyDescent="0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  <c r="BN634" s="36"/>
      <c r="BO634" s="36"/>
    </row>
    <row r="635" spans="1:67" ht="12.75" x14ac:dyDescent="0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  <c r="BN635" s="36"/>
      <c r="BO635" s="36"/>
    </row>
    <row r="636" spans="1:67" ht="12.75" x14ac:dyDescent="0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6"/>
      <c r="BN636" s="36"/>
      <c r="BO636" s="36"/>
    </row>
    <row r="637" spans="1:67" ht="12.75" x14ac:dyDescent="0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  <c r="BN637" s="36"/>
      <c r="BO637" s="36"/>
    </row>
    <row r="638" spans="1:67" ht="12.75" x14ac:dyDescent="0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6"/>
      <c r="BN638" s="36"/>
      <c r="BO638" s="36"/>
    </row>
    <row r="639" spans="1:67" ht="12.75" x14ac:dyDescent="0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6"/>
      <c r="BN639" s="36"/>
      <c r="BO639" s="36"/>
    </row>
    <row r="640" spans="1:67" ht="12.75" x14ac:dyDescent="0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6"/>
      <c r="BN640" s="36"/>
      <c r="BO640" s="36"/>
    </row>
    <row r="641" spans="1:67" ht="12.75" x14ac:dyDescent="0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6"/>
      <c r="BN641" s="36"/>
      <c r="BO641" s="36"/>
    </row>
    <row r="642" spans="1:67" ht="12.75" x14ac:dyDescent="0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</row>
    <row r="643" spans="1:67" ht="12.75" x14ac:dyDescent="0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</row>
    <row r="644" spans="1:67" ht="12.75" x14ac:dyDescent="0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</row>
    <row r="645" spans="1:67" ht="12.75" x14ac:dyDescent="0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</row>
    <row r="646" spans="1:67" ht="12.75" x14ac:dyDescent="0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</row>
    <row r="647" spans="1:67" ht="12.75" x14ac:dyDescent="0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</row>
    <row r="648" spans="1:67" ht="12.75" x14ac:dyDescent="0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</row>
    <row r="649" spans="1:67" ht="12.75" x14ac:dyDescent="0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</row>
    <row r="650" spans="1:67" ht="12.75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  <c r="BN650" s="36"/>
      <c r="BO650" s="36"/>
    </row>
    <row r="651" spans="1:67" ht="12.75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  <c r="BN651" s="36"/>
      <c r="BO651" s="36"/>
    </row>
    <row r="652" spans="1:67" ht="12.75" x14ac:dyDescent="0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  <c r="BN652" s="36"/>
      <c r="BO652" s="36"/>
    </row>
    <row r="653" spans="1:67" ht="12.75" x14ac:dyDescent="0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6"/>
      <c r="BN653" s="36"/>
      <c r="BO653" s="36"/>
    </row>
    <row r="654" spans="1:67" ht="12.75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6"/>
      <c r="BN654" s="36"/>
      <c r="BO654" s="36"/>
    </row>
    <row r="655" spans="1:67" ht="12.75" x14ac:dyDescent="0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6"/>
      <c r="BN655" s="36"/>
      <c r="BO655" s="36"/>
    </row>
    <row r="656" spans="1:67" ht="12.75" x14ac:dyDescent="0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6"/>
      <c r="BN656" s="36"/>
      <c r="BO656" s="36"/>
    </row>
    <row r="657" spans="1:67" ht="12.75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  <c r="BL657" s="36"/>
      <c r="BM657" s="36"/>
      <c r="BN657" s="36"/>
      <c r="BO657" s="36"/>
    </row>
    <row r="658" spans="1:67" ht="12.75" x14ac:dyDescent="0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  <c r="BL658" s="36"/>
      <c r="BM658" s="36"/>
      <c r="BN658" s="36"/>
      <c r="BO658" s="36"/>
    </row>
    <row r="659" spans="1:67" ht="12.75" x14ac:dyDescent="0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  <c r="BL659" s="36"/>
      <c r="BM659" s="36"/>
      <c r="BN659" s="36"/>
      <c r="BO659" s="36"/>
    </row>
    <row r="660" spans="1:67" ht="12.75" x14ac:dyDescent="0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  <c r="BL660" s="36"/>
      <c r="BM660" s="36"/>
      <c r="BN660" s="36"/>
      <c r="BO660" s="36"/>
    </row>
    <row r="661" spans="1:67" ht="12.75" x14ac:dyDescent="0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  <c r="BL661" s="36"/>
      <c r="BM661" s="36"/>
      <c r="BN661" s="36"/>
      <c r="BO661" s="36"/>
    </row>
    <row r="662" spans="1:67" ht="12.75" x14ac:dyDescent="0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  <c r="BL662" s="36"/>
      <c r="BM662" s="36"/>
      <c r="BN662" s="36"/>
      <c r="BO662" s="36"/>
    </row>
    <row r="663" spans="1:67" ht="12.75" x14ac:dyDescent="0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  <c r="BN663" s="36"/>
      <c r="BO663" s="36"/>
    </row>
    <row r="664" spans="1:67" ht="12.75" x14ac:dyDescent="0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6"/>
      <c r="BN664" s="36"/>
      <c r="BO664" s="36"/>
    </row>
    <row r="665" spans="1:67" ht="12.75" x14ac:dyDescent="0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  <c r="BL665" s="36"/>
      <c r="BM665" s="36"/>
      <c r="BN665" s="36"/>
      <c r="BO665" s="36"/>
    </row>
    <row r="666" spans="1:67" ht="12.75" x14ac:dyDescent="0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  <c r="BL666" s="36"/>
      <c r="BM666" s="36"/>
      <c r="BN666" s="36"/>
      <c r="BO666" s="36"/>
    </row>
    <row r="667" spans="1:67" ht="12.75" x14ac:dyDescent="0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6"/>
      <c r="BN667" s="36"/>
      <c r="BO667" s="36"/>
    </row>
    <row r="668" spans="1:67" ht="12.75" x14ac:dyDescent="0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  <c r="BL668" s="36"/>
      <c r="BM668" s="36"/>
      <c r="BN668" s="36"/>
      <c r="BO668" s="36"/>
    </row>
    <row r="669" spans="1:67" ht="12.75" x14ac:dyDescent="0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  <c r="BL669" s="36"/>
      <c r="BM669" s="36"/>
      <c r="BN669" s="36"/>
      <c r="BO669" s="36"/>
    </row>
    <row r="670" spans="1:67" ht="12.75" x14ac:dyDescent="0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  <c r="BL670" s="36"/>
      <c r="BM670" s="36"/>
      <c r="BN670" s="36"/>
      <c r="BO670" s="36"/>
    </row>
    <row r="671" spans="1:67" ht="12.75" x14ac:dyDescent="0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  <c r="BK671" s="36"/>
      <c r="BL671" s="36"/>
      <c r="BM671" s="36"/>
      <c r="BN671" s="36"/>
      <c r="BO671" s="36"/>
    </row>
    <row r="672" spans="1:67" ht="12.75" x14ac:dyDescent="0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  <c r="BL672" s="36"/>
      <c r="BM672" s="36"/>
      <c r="BN672" s="36"/>
      <c r="BO672" s="36"/>
    </row>
    <row r="673" spans="1:67" ht="12.75" x14ac:dyDescent="0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  <c r="BL673" s="36"/>
      <c r="BM673" s="36"/>
      <c r="BN673" s="36"/>
      <c r="BO673" s="36"/>
    </row>
    <row r="674" spans="1:67" ht="12.75" x14ac:dyDescent="0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</row>
    <row r="675" spans="1:67" ht="12.75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</row>
    <row r="676" spans="1:67" ht="12.75" x14ac:dyDescent="0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6"/>
      <c r="BN676" s="36"/>
      <c r="BO676" s="36"/>
    </row>
    <row r="677" spans="1:67" ht="12.75" x14ac:dyDescent="0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  <c r="BL677" s="36"/>
      <c r="BM677" s="36"/>
      <c r="BN677" s="36"/>
      <c r="BO677" s="36"/>
    </row>
    <row r="678" spans="1:67" ht="12.75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  <c r="BL678" s="36"/>
      <c r="BM678" s="36"/>
      <c r="BN678" s="36"/>
      <c r="BO678" s="36"/>
    </row>
    <row r="679" spans="1:67" ht="12.75" x14ac:dyDescent="0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  <c r="BL679" s="36"/>
      <c r="BM679" s="36"/>
      <c r="BN679" s="36"/>
      <c r="BO679" s="36"/>
    </row>
    <row r="680" spans="1:67" ht="12.75" x14ac:dyDescent="0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  <c r="BL680" s="36"/>
      <c r="BM680" s="36"/>
      <c r="BN680" s="36"/>
      <c r="BO680" s="36"/>
    </row>
    <row r="681" spans="1:67" ht="12.75" x14ac:dyDescent="0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  <c r="BL681" s="36"/>
      <c r="BM681" s="36"/>
      <c r="BN681" s="36"/>
      <c r="BO681" s="36"/>
    </row>
    <row r="682" spans="1:67" ht="12.75" x14ac:dyDescent="0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  <c r="BL682" s="36"/>
      <c r="BM682" s="36"/>
      <c r="BN682" s="36"/>
      <c r="BO682" s="36"/>
    </row>
    <row r="683" spans="1:67" ht="12.75" x14ac:dyDescent="0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  <c r="BL683" s="36"/>
      <c r="BM683" s="36"/>
      <c r="BN683" s="36"/>
      <c r="BO683" s="36"/>
    </row>
    <row r="684" spans="1:67" ht="12.75" x14ac:dyDescent="0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  <c r="BL684" s="36"/>
      <c r="BM684" s="36"/>
      <c r="BN684" s="36"/>
      <c r="BO684" s="36"/>
    </row>
    <row r="685" spans="1:67" ht="12.75" x14ac:dyDescent="0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  <c r="BL685" s="36"/>
      <c r="BM685" s="36"/>
      <c r="BN685" s="36"/>
      <c r="BO685" s="36"/>
    </row>
    <row r="686" spans="1:67" ht="12.75" x14ac:dyDescent="0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  <c r="BL686" s="36"/>
      <c r="BM686" s="36"/>
      <c r="BN686" s="36"/>
      <c r="BO686" s="36"/>
    </row>
    <row r="687" spans="1:67" ht="12.75" x14ac:dyDescent="0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  <c r="BL687" s="36"/>
      <c r="BM687" s="36"/>
      <c r="BN687" s="36"/>
      <c r="BO687" s="36"/>
    </row>
    <row r="688" spans="1:67" ht="12.75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  <c r="BL688" s="36"/>
      <c r="BM688" s="36"/>
      <c r="BN688" s="36"/>
      <c r="BO688" s="36"/>
    </row>
    <row r="689" spans="1:67" ht="12.75" x14ac:dyDescent="0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  <c r="BL689" s="36"/>
      <c r="BM689" s="36"/>
      <c r="BN689" s="36"/>
      <c r="BO689" s="36"/>
    </row>
    <row r="690" spans="1:67" ht="12.75" x14ac:dyDescent="0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  <c r="BJ690" s="36"/>
      <c r="BK690" s="36"/>
      <c r="BL690" s="36"/>
      <c r="BM690" s="36"/>
      <c r="BN690" s="36"/>
      <c r="BO690" s="36"/>
    </row>
    <row r="691" spans="1:67" ht="12.75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  <c r="BL691" s="36"/>
      <c r="BM691" s="36"/>
      <c r="BN691" s="36"/>
      <c r="BO691" s="36"/>
    </row>
    <row r="692" spans="1:67" ht="12.75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  <c r="BL692" s="36"/>
      <c r="BM692" s="36"/>
      <c r="BN692" s="36"/>
      <c r="BO692" s="36"/>
    </row>
    <row r="693" spans="1:67" ht="12.75" x14ac:dyDescent="0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  <c r="BL693" s="36"/>
      <c r="BM693" s="36"/>
      <c r="BN693" s="36"/>
      <c r="BO693" s="36"/>
    </row>
    <row r="694" spans="1:67" ht="12.75" x14ac:dyDescent="0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  <c r="BL694" s="36"/>
      <c r="BM694" s="36"/>
      <c r="BN694" s="36"/>
      <c r="BO694" s="36"/>
    </row>
    <row r="695" spans="1:67" ht="12.75" x14ac:dyDescent="0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  <c r="BL695" s="36"/>
      <c r="BM695" s="36"/>
      <c r="BN695" s="36"/>
      <c r="BO695" s="36"/>
    </row>
    <row r="696" spans="1:67" ht="12.75" x14ac:dyDescent="0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  <c r="BL696" s="36"/>
      <c r="BM696" s="36"/>
      <c r="BN696" s="36"/>
      <c r="BO696" s="36"/>
    </row>
    <row r="697" spans="1:67" ht="12.75" x14ac:dyDescent="0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  <c r="BL697" s="36"/>
      <c r="BM697" s="36"/>
      <c r="BN697" s="36"/>
      <c r="BO697" s="36"/>
    </row>
    <row r="698" spans="1:67" ht="12.75" x14ac:dyDescent="0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  <c r="BL698" s="36"/>
      <c r="BM698" s="36"/>
      <c r="BN698" s="36"/>
      <c r="BO698" s="36"/>
    </row>
    <row r="699" spans="1:67" ht="12.75" x14ac:dyDescent="0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  <c r="BL699" s="36"/>
      <c r="BM699" s="36"/>
      <c r="BN699" s="36"/>
      <c r="BO699" s="36"/>
    </row>
    <row r="700" spans="1:67" ht="12.75" x14ac:dyDescent="0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  <c r="BL700" s="36"/>
      <c r="BM700" s="36"/>
      <c r="BN700" s="36"/>
      <c r="BO700" s="36"/>
    </row>
    <row r="701" spans="1:67" ht="12.75" x14ac:dyDescent="0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  <c r="BL701" s="36"/>
      <c r="BM701" s="36"/>
      <c r="BN701" s="36"/>
      <c r="BO701" s="36"/>
    </row>
    <row r="702" spans="1:67" ht="12.75" x14ac:dyDescent="0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  <c r="BL702" s="36"/>
      <c r="BM702" s="36"/>
      <c r="BN702" s="36"/>
      <c r="BO702" s="36"/>
    </row>
    <row r="703" spans="1:67" ht="12.75" x14ac:dyDescent="0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  <c r="BL703" s="36"/>
      <c r="BM703" s="36"/>
      <c r="BN703" s="36"/>
      <c r="BO703" s="36"/>
    </row>
    <row r="704" spans="1:67" ht="12.75" x14ac:dyDescent="0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  <c r="BL704" s="36"/>
      <c r="BM704" s="36"/>
      <c r="BN704" s="36"/>
      <c r="BO704" s="36"/>
    </row>
    <row r="705" spans="1:67" ht="12.75" x14ac:dyDescent="0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  <c r="BL705" s="36"/>
      <c r="BM705" s="36"/>
      <c r="BN705" s="36"/>
      <c r="BO705" s="36"/>
    </row>
    <row r="706" spans="1:67" ht="12.75" x14ac:dyDescent="0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  <c r="BL706" s="36"/>
      <c r="BM706" s="36"/>
      <c r="BN706" s="36"/>
      <c r="BO706" s="36"/>
    </row>
    <row r="707" spans="1:67" ht="12.75" x14ac:dyDescent="0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  <c r="BL707" s="36"/>
      <c r="BM707" s="36"/>
      <c r="BN707" s="36"/>
      <c r="BO707" s="36"/>
    </row>
    <row r="708" spans="1:67" ht="12.75" x14ac:dyDescent="0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  <c r="BL708" s="36"/>
      <c r="BM708" s="36"/>
      <c r="BN708" s="36"/>
      <c r="BO708" s="36"/>
    </row>
    <row r="709" spans="1:67" ht="12.75" x14ac:dyDescent="0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  <c r="BK709" s="36"/>
      <c r="BL709" s="36"/>
      <c r="BM709" s="36"/>
      <c r="BN709" s="36"/>
      <c r="BO709" s="36"/>
    </row>
    <row r="710" spans="1:67" ht="12.75" x14ac:dyDescent="0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  <c r="BK710" s="36"/>
      <c r="BL710" s="36"/>
      <c r="BM710" s="36"/>
      <c r="BN710" s="36"/>
      <c r="BO710" s="36"/>
    </row>
    <row r="711" spans="1:67" ht="12.75" x14ac:dyDescent="0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  <c r="BJ711" s="36"/>
      <c r="BK711" s="36"/>
      <c r="BL711" s="36"/>
      <c r="BM711" s="36"/>
      <c r="BN711" s="36"/>
      <c r="BO711" s="36"/>
    </row>
    <row r="712" spans="1:67" ht="12.75" x14ac:dyDescent="0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  <c r="BK712" s="36"/>
      <c r="BL712" s="36"/>
      <c r="BM712" s="36"/>
      <c r="BN712" s="36"/>
      <c r="BO712" s="36"/>
    </row>
    <row r="713" spans="1:67" ht="12.75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  <c r="BK713" s="36"/>
      <c r="BL713" s="36"/>
      <c r="BM713" s="36"/>
      <c r="BN713" s="36"/>
      <c r="BO713" s="36"/>
    </row>
    <row r="714" spans="1:67" ht="12.75" x14ac:dyDescent="0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  <c r="BK714" s="36"/>
      <c r="BL714" s="36"/>
      <c r="BM714" s="36"/>
      <c r="BN714" s="36"/>
      <c r="BO714" s="36"/>
    </row>
    <row r="715" spans="1:67" ht="12.75" x14ac:dyDescent="0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  <c r="BL715" s="36"/>
      <c r="BM715" s="36"/>
      <c r="BN715" s="36"/>
      <c r="BO715" s="36"/>
    </row>
    <row r="716" spans="1:67" ht="12.75" x14ac:dyDescent="0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  <c r="BK716" s="36"/>
      <c r="BL716" s="36"/>
      <c r="BM716" s="36"/>
      <c r="BN716" s="36"/>
      <c r="BO716" s="36"/>
    </row>
    <row r="717" spans="1:67" ht="12.75" x14ac:dyDescent="0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  <c r="BL717" s="36"/>
      <c r="BM717" s="36"/>
      <c r="BN717" s="36"/>
      <c r="BO717" s="36"/>
    </row>
    <row r="718" spans="1:67" ht="12.75" x14ac:dyDescent="0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  <c r="BL718" s="36"/>
      <c r="BM718" s="36"/>
      <c r="BN718" s="36"/>
      <c r="BO718" s="36"/>
    </row>
    <row r="719" spans="1:67" ht="12.75" x14ac:dyDescent="0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  <c r="BL719" s="36"/>
      <c r="BM719" s="36"/>
      <c r="BN719" s="36"/>
      <c r="BO719" s="36"/>
    </row>
    <row r="720" spans="1:67" ht="12.75" x14ac:dyDescent="0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  <c r="BL720" s="36"/>
      <c r="BM720" s="36"/>
      <c r="BN720" s="36"/>
      <c r="BO720" s="36"/>
    </row>
    <row r="721" spans="1:67" ht="12.75" x14ac:dyDescent="0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  <c r="BL721" s="36"/>
      <c r="BM721" s="36"/>
      <c r="BN721" s="36"/>
      <c r="BO721" s="36"/>
    </row>
    <row r="722" spans="1:67" ht="12.75" x14ac:dyDescent="0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  <c r="BL722" s="36"/>
      <c r="BM722" s="36"/>
      <c r="BN722" s="36"/>
      <c r="BO722" s="36"/>
    </row>
    <row r="723" spans="1:67" ht="12.75" x14ac:dyDescent="0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  <c r="BK723" s="36"/>
      <c r="BL723" s="36"/>
      <c r="BM723" s="36"/>
      <c r="BN723" s="36"/>
      <c r="BO723" s="36"/>
    </row>
    <row r="724" spans="1:67" ht="12.75" x14ac:dyDescent="0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  <c r="BK724" s="36"/>
      <c r="BL724" s="36"/>
      <c r="BM724" s="36"/>
      <c r="BN724" s="36"/>
      <c r="BO724" s="36"/>
    </row>
    <row r="725" spans="1:67" ht="12.75" x14ac:dyDescent="0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  <c r="BK725" s="36"/>
      <c r="BL725" s="36"/>
      <c r="BM725" s="36"/>
      <c r="BN725" s="36"/>
      <c r="BO725" s="36"/>
    </row>
    <row r="726" spans="1:67" ht="12.75" x14ac:dyDescent="0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  <c r="BK726" s="36"/>
      <c r="BL726" s="36"/>
      <c r="BM726" s="36"/>
      <c r="BN726" s="36"/>
      <c r="BO726" s="36"/>
    </row>
    <row r="727" spans="1:67" ht="12.75" x14ac:dyDescent="0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  <c r="BL727" s="36"/>
      <c r="BM727" s="36"/>
      <c r="BN727" s="36"/>
      <c r="BO727" s="36"/>
    </row>
    <row r="728" spans="1:67" ht="12.75" x14ac:dyDescent="0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  <c r="BL728" s="36"/>
      <c r="BM728" s="36"/>
      <c r="BN728" s="36"/>
      <c r="BO728" s="36"/>
    </row>
    <row r="729" spans="1:67" ht="12.75" x14ac:dyDescent="0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  <c r="BL729" s="36"/>
      <c r="BM729" s="36"/>
      <c r="BN729" s="36"/>
      <c r="BO729" s="36"/>
    </row>
    <row r="730" spans="1:67" ht="12.75" x14ac:dyDescent="0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  <c r="BL730" s="36"/>
      <c r="BM730" s="36"/>
      <c r="BN730" s="36"/>
      <c r="BO730" s="36"/>
    </row>
    <row r="731" spans="1:67" ht="12.75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  <c r="BL731" s="36"/>
      <c r="BM731" s="36"/>
      <c r="BN731" s="36"/>
      <c r="BO731" s="36"/>
    </row>
    <row r="732" spans="1:67" ht="12.75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  <c r="BL732" s="36"/>
      <c r="BM732" s="36"/>
      <c r="BN732" s="36"/>
      <c r="BO732" s="36"/>
    </row>
    <row r="733" spans="1:67" ht="12.75" x14ac:dyDescent="0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  <c r="BL733" s="36"/>
      <c r="BM733" s="36"/>
      <c r="BN733" s="36"/>
      <c r="BO733" s="36"/>
    </row>
    <row r="734" spans="1:67" ht="12.75" x14ac:dyDescent="0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  <c r="BL734" s="36"/>
      <c r="BM734" s="36"/>
      <c r="BN734" s="36"/>
      <c r="BO734" s="36"/>
    </row>
    <row r="735" spans="1:67" ht="12.75" x14ac:dyDescent="0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  <c r="BL735" s="36"/>
      <c r="BM735" s="36"/>
      <c r="BN735" s="36"/>
      <c r="BO735" s="36"/>
    </row>
    <row r="736" spans="1:67" ht="12.75" x14ac:dyDescent="0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  <c r="BL736" s="36"/>
      <c r="BM736" s="36"/>
      <c r="BN736" s="36"/>
      <c r="BO736" s="36"/>
    </row>
    <row r="737" spans="1:67" ht="12.75" x14ac:dyDescent="0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  <c r="BL737" s="36"/>
      <c r="BM737" s="36"/>
      <c r="BN737" s="36"/>
      <c r="BO737" s="36"/>
    </row>
    <row r="738" spans="1:67" ht="12.75" x14ac:dyDescent="0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  <c r="BL738" s="36"/>
      <c r="BM738" s="36"/>
      <c r="BN738" s="36"/>
      <c r="BO738" s="36"/>
    </row>
    <row r="739" spans="1:67" ht="12.75" x14ac:dyDescent="0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  <c r="BL739" s="36"/>
      <c r="BM739" s="36"/>
      <c r="BN739" s="36"/>
      <c r="BO739" s="36"/>
    </row>
    <row r="740" spans="1:67" ht="12.75" x14ac:dyDescent="0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  <c r="BL740" s="36"/>
      <c r="BM740" s="36"/>
      <c r="BN740" s="36"/>
      <c r="BO740" s="36"/>
    </row>
    <row r="741" spans="1:67" ht="12.75" x14ac:dyDescent="0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  <c r="BL741" s="36"/>
      <c r="BM741" s="36"/>
      <c r="BN741" s="36"/>
      <c r="BO741" s="36"/>
    </row>
    <row r="742" spans="1:67" ht="12.75" x14ac:dyDescent="0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  <c r="BL742" s="36"/>
      <c r="BM742" s="36"/>
      <c r="BN742" s="36"/>
      <c r="BO742" s="36"/>
    </row>
    <row r="743" spans="1:67" ht="12.75" x14ac:dyDescent="0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  <c r="BL743" s="36"/>
      <c r="BM743" s="36"/>
      <c r="BN743" s="36"/>
      <c r="BO743" s="36"/>
    </row>
    <row r="744" spans="1:67" ht="12.75" x14ac:dyDescent="0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  <c r="BL744" s="36"/>
      <c r="BM744" s="36"/>
      <c r="BN744" s="36"/>
      <c r="BO744" s="36"/>
    </row>
    <row r="745" spans="1:67" ht="12.75" x14ac:dyDescent="0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  <c r="BL745" s="36"/>
      <c r="BM745" s="36"/>
      <c r="BN745" s="36"/>
      <c r="BO745" s="36"/>
    </row>
    <row r="746" spans="1:67" ht="12.75" x14ac:dyDescent="0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  <c r="BL746" s="36"/>
      <c r="BM746" s="36"/>
      <c r="BN746" s="36"/>
      <c r="BO746" s="36"/>
    </row>
    <row r="747" spans="1:67" ht="12.75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  <c r="BL747" s="36"/>
      <c r="BM747" s="36"/>
      <c r="BN747" s="36"/>
      <c r="BO747" s="36"/>
    </row>
    <row r="748" spans="1:67" ht="12.75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  <c r="BL748" s="36"/>
      <c r="BM748" s="36"/>
      <c r="BN748" s="36"/>
      <c r="BO748" s="36"/>
    </row>
    <row r="749" spans="1:67" ht="12.75" x14ac:dyDescent="0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  <c r="BL749" s="36"/>
      <c r="BM749" s="36"/>
      <c r="BN749" s="36"/>
      <c r="BO749" s="36"/>
    </row>
    <row r="750" spans="1:67" ht="12.75" x14ac:dyDescent="0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  <c r="BL750" s="36"/>
      <c r="BM750" s="36"/>
      <c r="BN750" s="36"/>
      <c r="BO750" s="36"/>
    </row>
    <row r="751" spans="1:67" ht="12.75" x14ac:dyDescent="0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  <c r="BL751" s="36"/>
      <c r="BM751" s="36"/>
      <c r="BN751" s="36"/>
      <c r="BO751" s="36"/>
    </row>
    <row r="752" spans="1:67" ht="12.75" x14ac:dyDescent="0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  <c r="BL752" s="36"/>
      <c r="BM752" s="36"/>
      <c r="BN752" s="36"/>
      <c r="BO752" s="36"/>
    </row>
    <row r="753" spans="1:67" ht="12.75" x14ac:dyDescent="0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  <c r="BL753" s="36"/>
      <c r="BM753" s="36"/>
      <c r="BN753" s="36"/>
      <c r="BO753" s="36"/>
    </row>
    <row r="754" spans="1:67" ht="12.75" x14ac:dyDescent="0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  <c r="BL754" s="36"/>
      <c r="BM754" s="36"/>
      <c r="BN754" s="36"/>
      <c r="BO754" s="36"/>
    </row>
    <row r="755" spans="1:67" ht="12.75" x14ac:dyDescent="0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  <c r="BL755" s="36"/>
      <c r="BM755" s="36"/>
      <c r="BN755" s="36"/>
      <c r="BO755" s="36"/>
    </row>
    <row r="756" spans="1:67" ht="12.75" x14ac:dyDescent="0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  <c r="BL756" s="36"/>
      <c r="BM756" s="36"/>
      <c r="BN756" s="36"/>
      <c r="BO756" s="36"/>
    </row>
    <row r="757" spans="1:67" ht="12.75" x14ac:dyDescent="0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  <c r="BL757" s="36"/>
      <c r="BM757" s="36"/>
      <c r="BN757" s="36"/>
      <c r="BO757" s="36"/>
    </row>
    <row r="758" spans="1:67" ht="12.75" x14ac:dyDescent="0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  <c r="BL758" s="36"/>
      <c r="BM758" s="36"/>
      <c r="BN758" s="36"/>
      <c r="BO758" s="36"/>
    </row>
    <row r="759" spans="1:67" ht="12.75" x14ac:dyDescent="0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  <c r="BL759" s="36"/>
      <c r="BM759" s="36"/>
      <c r="BN759" s="36"/>
      <c r="BO759" s="36"/>
    </row>
    <row r="760" spans="1:67" ht="12.75" x14ac:dyDescent="0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  <c r="BL760" s="36"/>
      <c r="BM760" s="36"/>
      <c r="BN760" s="36"/>
      <c r="BO760" s="36"/>
    </row>
    <row r="761" spans="1:67" ht="12.75" x14ac:dyDescent="0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  <c r="BL761" s="36"/>
      <c r="BM761" s="36"/>
      <c r="BN761" s="36"/>
      <c r="BO761" s="36"/>
    </row>
    <row r="762" spans="1:67" ht="12.75" x14ac:dyDescent="0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  <c r="BL762" s="36"/>
      <c r="BM762" s="36"/>
      <c r="BN762" s="36"/>
      <c r="BO762" s="36"/>
    </row>
    <row r="763" spans="1:67" ht="12.75" x14ac:dyDescent="0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  <c r="BL763" s="36"/>
      <c r="BM763" s="36"/>
      <c r="BN763" s="36"/>
      <c r="BO763" s="36"/>
    </row>
    <row r="764" spans="1:67" ht="12.75" x14ac:dyDescent="0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  <c r="BL764" s="36"/>
      <c r="BM764" s="36"/>
      <c r="BN764" s="36"/>
      <c r="BO764" s="36"/>
    </row>
    <row r="765" spans="1:67" ht="12.75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  <c r="BL765" s="36"/>
      <c r="BM765" s="36"/>
      <c r="BN765" s="36"/>
      <c r="BO765" s="36"/>
    </row>
    <row r="766" spans="1:67" ht="12.75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  <c r="BL766" s="36"/>
      <c r="BM766" s="36"/>
      <c r="BN766" s="36"/>
      <c r="BO766" s="36"/>
    </row>
    <row r="767" spans="1:67" ht="12.75" x14ac:dyDescent="0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  <c r="BK767" s="36"/>
      <c r="BL767" s="36"/>
      <c r="BM767" s="36"/>
      <c r="BN767" s="36"/>
      <c r="BO767" s="36"/>
    </row>
    <row r="768" spans="1:67" ht="12.75" x14ac:dyDescent="0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6"/>
      <c r="BK768" s="36"/>
      <c r="BL768" s="36"/>
      <c r="BM768" s="36"/>
      <c r="BN768" s="36"/>
      <c r="BO768" s="36"/>
    </row>
    <row r="769" spans="1:67" ht="12.75" x14ac:dyDescent="0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  <c r="BJ769" s="36"/>
      <c r="BK769" s="36"/>
      <c r="BL769" s="36"/>
      <c r="BM769" s="36"/>
      <c r="BN769" s="36"/>
      <c r="BO769" s="36"/>
    </row>
    <row r="770" spans="1:67" ht="12.75" x14ac:dyDescent="0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  <c r="BK770" s="36"/>
      <c r="BL770" s="36"/>
      <c r="BM770" s="36"/>
      <c r="BN770" s="36"/>
      <c r="BO770" s="36"/>
    </row>
    <row r="771" spans="1:67" ht="12.75" x14ac:dyDescent="0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  <c r="BJ771" s="36"/>
      <c r="BK771" s="36"/>
      <c r="BL771" s="36"/>
      <c r="BM771" s="36"/>
      <c r="BN771" s="36"/>
      <c r="BO771" s="36"/>
    </row>
    <row r="772" spans="1:67" ht="12.75" x14ac:dyDescent="0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6"/>
      <c r="BK772" s="36"/>
      <c r="BL772" s="36"/>
      <c r="BM772" s="36"/>
      <c r="BN772" s="36"/>
      <c r="BO772" s="36"/>
    </row>
    <row r="773" spans="1:67" ht="12.75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  <c r="BJ773" s="36"/>
      <c r="BK773" s="36"/>
      <c r="BL773" s="36"/>
      <c r="BM773" s="36"/>
      <c r="BN773" s="36"/>
      <c r="BO773" s="36"/>
    </row>
    <row r="774" spans="1:67" ht="12.75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6"/>
      <c r="BK774" s="36"/>
      <c r="BL774" s="36"/>
      <c r="BM774" s="36"/>
      <c r="BN774" s="36"/>
      <c r="BO774" s="36"/>
    </row>
    <row r="775" spans="1:67" ht="12.75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  <c r="BJ775" s="36"/>
      <c r="BK775" s="36"/>
      <c r="BL775" s="36"/>
      <c r="BM775" s="36"/>
      <c r="BN775" s="36"/>
      <c r="BO775" s="36"/>
    </row>
    <row r="776" spans="1:67" ht="12.75" x14ac:dyDescent="0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6"/>
      <c r="BK776" s="36"/>
      <c r="BL776" s="36"/>
      <c r="BM776" s="36"/>
      <c r="BN776" s="36"/>
      <c r="BO776" s="36"/>
    </row>
    <row r="777" spans="1:67" ht="12.75" x14ac:dyDescent="0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  <c r="BK777" s="36"/>
      <c r="BL777" s="36"/>
      <c r="BM777" s="36"/>
      <c r="BN777" s="36"/>
      <c r="BO777" s="36"/>
    </row>
    <row r="778" spans="1:67" ht="12.75" x14ac:dyDescent="0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6"/>
      <c r="BK778" s="36"/>
      <c r="BL778" s="36"/>
      <c r="BM778" s="36"/>
      <c r="BN778" s="36"/>
      <c r="BO778" s="36"/>
    </row>
    <row r="779" spans="1:67" ht="12.75" x14ac:dyDescent="0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  <c r="BK779" s="36"/>
      <c r="BL779" s="36"/>
      <c r="BM779" s="36"/>
      <c r="BN779" s="36"/>
      <c r="BO779" s="36"/>
    </row>
    <row r="780" spans="1:67" ht="12.75" x14ac:dyDescent="0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  <c r="BK780" s="36"/>
      <c r="BL780" s="36"/>
      <c r="BM780" s="36"/>
      <c r="BN780" s="36"/>
      <c r="BO780" s="36"/>
    </row>
    <row r="781" spans="1:67" ht="12.75" x14ac:dyDescent="0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  <c r="BJ781" s="36"/>
      <c r="BK781" s="36"/>
      <c r="BL781" s="36"/>
      <c r="BM781" s="36"/>
      <c r="BN781" s="36"/>
      <c r="BO781" s="36"/>
    </row>
    <row r="782" spans="1:67" ht="12.75" x14ac:dyDescent="0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  <c r="BK782" s="36"/>
      <c r="BL782" s="36"/>
      <c r="BM782" s="36"/>
      <c r="BN782" s="36"/>
      <c r="BO782" s="36"/>
    </row>
    <row r="783" spans="1:67" ht="12.75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  <c r="BJ783" s="36"/>
      <c r="BK783" s="36"/>
      <c r="BL783" s="36"/>
      <c r="BM783" s="36"/>
      <c r="BN783" s="36"/>
      <c r="BO783" s="36"/>
    </row>
    <row r="784" spans="1:67" ht="12.75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6"/>
      <c r="BK784" s="36"/>
      <c r="BL784" s="36"/>
      <c r="BM784" s="36"/>
      <c r="BN784" s="36"/>
      <c r="BO784" s="36"/>
    </row>
    <row r="785" spans="1:67" ht="12.75" x14ac:dyDescent="0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  <c r="BJ785" s="36"/>
      <c r="BK785" s="36"/>
      <c r="BL785" s="36"/>
      <c r="BM785" s="36"/>
      <c r="BN785" s="36"/>
      <c r="BO785" s="36"/>
    </row>
    <row r="786" spans="1:67" ht="12.75" x14ac:dyDescent="0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6"/>
      <c r="BK786" s="36"/>
      <c r="BL786" s="36"/>
      <c r="BM786" s="36"/>
      <c r="BN786" s="36"/>
      <c r="BO786" s="36"/>
    </row>
    <row r="787" spans="1:67" ht="12.75" x14ac:dyDescent="0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  <c r="BJ787" s="36"/>
      <c r="BK787" s="36"/>
      <c r="BL787" s="36"/>
      <c r="BM787" s="36"/>
      <c r="BN787" s="36"/>
      <c r="BO787" s="36"/>
    </row>
    <row r="788" spans="1:67" ht="12.75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6"/>
      <c r="BK788" s="36"/>
      <c r="BL788" s="36"/>
      <c r="BM788" s="36"/>
      <c r="BN788" s="36"/>
      <c r="BO788" s="36"/>
    </row>
    <row r="789" spans="1:67" ht="12.75" x14ac:dyDescent="0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  <c r="BJ789" s="36"/>
      <c r="BK789" s="36"/>
      <c r="BL789" s="36"/>
      <c r="BM789" s="36"/>
      <c r="BN789" s="36"/>
      <c r="BO789" s="36"/>
    </row>
    <row r="790" spans="1:67" ht="12.75" x14ac:dyDescent="0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6"/>
      <c r="BK790" s="36"/>
      <c r="BL790" s="36"/>
      <c r="BM790" s="36"/>
      <c r="BN790" s="36"/>
      <c r="BO790" s="36"/>
    </row>
    <row r="791" spans="1:67" ht="12.75" x14ac:dyDescent="0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  <c r="BJ791" s="36"/>
      <c r="BK791" s="36"/>
      <c r="BL791" s="36"/>
      <c r="BM791" s="36"/>
      <c r="BN791" s="36"/>
      <c r="BO791" s="36"/>
    </row>
    <row r="792" spans="1:67" ht="12.75" x14ac:dyDescent="0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6"/>
      <c r="BK792" s="36"/>
      <c r="BL792" s="36"/>
      <c r="BM792" s="36"/>
      <c r="BN792" s="36"/>
      <c r="BO792" s="36"/>
    </row>
    <row r="793" spans="1:67" ht="12.75" x14ac:dyDescent="0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  <c r="BL793" s="36"/>
      <c r="BM793" s="36"/>
      <c r="BN793" s="36"/>
      <c r="BO793" s="36"/>
    </row>
    <row r="794" spans="1:67" ht="12.75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  <c r="BL794" s="36"/>
      <c r="BM794" s="36"/>
      <c r="BN794" s="36"/>
      <c r="BO794" s="36"/>
    </row>
    <row r="795" spans="1:67" ht="12.75" x14ac:dyDescent="0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  <c r="BK795" s="36"/>
      <c r="BL795" s="36"/>
      <c r="BM795" s="36"/>
      <c r="BN795" s="36"/>
      <c r="BO795" s="36"/>
    </row>
    <row r="796" spans="1:67" ht="12.75" x14ac:dyDescent="0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  <c r="BL796" s="36"/>
      <c r="BM796" s="36"/>
      <c r="BN796" s="36"/>
      <c r="BO796" s="36"/>
    </row>
    <row r="797" spans="1:67" ht="12.75" x14ac:dyDescent="0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  <c r="BL797" s="36"/>
      <c r="BM797" s="36"/>
      <c r="BN797" s="36"/>
      <c r="BO797" s="36"/>
    </row>
    <row r="798" spans="1:67" ht="12.75" x14ac:dyDescent="0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  <c r="BL798" s="36"/>
      <c r="BM798" s="36"/>
      <c r="BN798" s="36"/>
      <c r="BO798" s="36"/>
    </row>
    <row r="799" spans="1:67" ht="12.75" x14ac:dyDescent="0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  <c r="BL799" s="36"/>
      <c r="BM799" s="36"/>
      <c r="BN799" s="36"/>
      <c r="BO799" s="36"/>
    </row>
    <row r="800" spans="1:67" ht="12.75" x14ac:dyDescent="0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  <c r="BL800" s="36"/>
      <c r="BM800" s="36"/>
      <c r="BN800" s="36"/>
      <c r="BO800" s="36"/>
    </row>
    <row r="801" spans="1:67" ht="12.75" x14ac:dyDescent="0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  <c r="BL801" s="36"/>
      <c r="BM801" s="36"/>
      <c r="BN801" s="36"/>
      <c r="BO801" s="36"/>
    </row>
    <row r="802" spans="1:67" ht="12.75" x14ac:dyDescent="0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  <c r="BL802" s="36"/>
      <c r="BM802" s="36"/>
      <c r="BN802" s="36"/>
      <c r="BO802" s="36"/>
    </row>
    <row r="803" spans="1:67" ht="12.75" x14ac:dyDescent="0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  <c r="BL803" s="36"/>
      <c r="BM803" s="36"/>
      <c r="BN803" s="36"/>
      <c r="BO803" s="36"/>
    </row>
    <row r="804" spans="1:67" ht="12.75" x14ac:dyDescent="0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  <c r="BL804" s="36"/>
      <c r="BM804" s="36"/>
      <c r="BN804" s="36"/>
      <c r="BO804" s="36"/>
    </row>
    <row r="805" spans="1:67" ht="12.75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  <c r="BL805" s="36"/>
      <c r="BM805" s="36"/>
      <c r="BN805" s="36"/>
      <c r="BO805" s="36"/>
    </row>
    <row r="806" spans="1:67" ht="12.75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  <c r="BL806" s="36"/>
      <c r="BM806" s="36"/>
      <c r="BN806" s="36"/>
      <c r="BO806" s="36"/>
    </row>
    <row r="807" spans="1:67" ht="12.75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  <c r="BL807" s="36"/>
      <c r="BM807" s="36"/>
      <c r="BN807" s="36"/>
      <c r="BO807" s="36"/>
    </row>
    <row r="808" spans="1:67" ht="12.75" x14ac:dyDescent="0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  <c r="BL808" s="36"/>
      <c r="BM808" s="36"/>
      <c r="BN808" s="36"/>
      <c r="BO808" s="36"/>
    </row>
    <row r="809" spans="1:67" ht="12.75" x14ac:dyDescent="0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  <c r="BL809" s="36"/>
      <c r="BM809" s="36"/>
      <c r="BN809" s="36"/>
      <c r="BO809" s="36"/>
    </row>
    <row r="810" spans="1:67" ht="12.75" x14ac:dyDescent="0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  <c r="BL810" s="36"/>
      <c r="BM810" s="36"/>
      <c r="BN810" s="36"/>
      <c r="BO810" s="36"/>
    </row>
    <row r="811" spans="1:67" ht="12.75" x14ac:dyDescent="0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  <c r="BL811" s="36"/>
      <c r="BM811" s="36"/>
      <c r="BN811" s="36"/>
      <c r="BO811" s="36"/>
    </row>
    <row r="812" spans="1:67" ht="12.75" x14ac:dyDescent="0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  <c r="BL812" s="36"/>
      <c r="BM812" s="36"/>
      <c r="BN812" s="36"/>
      <c r="BO812" s="36"/>
    </row>
    <row r="813" spans="1:67" ht="12.75" x14ac:dyDescent="0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  <c r="BL813" s="36"/>
      <c r="BM813" s="36"/>
      <c r="BN813" s="36"/>
      <c r="BO813" s="36"/>
    </row>
    <row r="814" spans="1:67" ht="12.75" x14ac:dyDescent="0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  <c r="BL814" s="36"/>
      <c r="BM814" s="36"/>
      <c r="BN814" s="36"/>
      <c r="BO814" s="36"/>
    </row>
    <row r="815" spans="1:67" ht="12.75" x14ac:dyDescent="0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  <c r="BJ815" s="36"/>
      <c r="BK815" s="36"/>
      <c r="BL815" s="36"/>
      <c r="BM815" s="36"/>
      <c r="BN815" s="36"/>
      <c r="BO815" s="36"/>
    </row>
    <row r="816" spans="1:67" ht="12.75" x14ac:dyDescent="0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6"/>
      <c r="BK816" s="36"/>
      <c r="BL816" s="36"/>
      <c r="BM816" s="36"/>
      <c r="BN816" s="36"/>
      <c r="BO816" s="36"/>
    </row>
    <row r="817" spans="1:67" ht="12.75" x14ac:dyDescent="0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  <c r="BL817" s="36"/>
      <c r="BM817" s="36"/>
      <c r="BN817" s="36"/>
      <c r="BO817" s="36"/>
    </row>
    <row r="818" spans="1:67" ht="12.75" x14ac:dyDescent="0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  <c r="BK818" s="36"/>
      <c r="BL818" s="36"/>
      <c r="BM818" s="36"/>
      <c r="BN818" s="36"/>
      <c r="BO818" s="36"/>
    </row>
    <row r="819" spans="1:67" ht="12.75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  <c r="BL819" s="36"/>
      <c r="BM819" s="36"/>
      <c r="BN819" s="36"/>
      <c r="BO819" s="36"/>
    </row>
    <row r="820" spans="1:67" ht="12.75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  <c r="BK820" s="36"/>
      <c r="BL820" s="36"/>
      <c r="BM820" s="36"/>
      <c r="BN820" s="36"/>
      <c r="BO820" s="36"/>
    </row>
    <row r="821" spans="1:67" ht="12.75" x14ac:dyDescent="0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  <c r="BK821" s="36"/>
      <c r="BL821" s="36"/>
      <c r="BM821" s="36"/>
      <c r="BN821" s="36"/>
      <c r="BO821" s="36"/>
    </row>
    <row r="822" spans="1:67" ht="12.75" x14ac:dyDescent="0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  <c r="BK822" s="36"/>
      <c r="BL822" s="36"/>
      <c r="BM822" s="36"/>
      <c r="BN822" s="36"/>
      <c r="BO822" s="36"/>
    </row>
    <row r="823" spans="1:67" ht="12.75" x14ac:dyDescent="0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  <c r="BK823" s="36"/>
      <c r="BL823" s="36"/>
      <c r="BM823" s="36"/>
      <c r="BN823" s="36"/>
      <c r="BO823" s="36"/>
    </row>
    <row r="824" spans="1:67" ht="12.75" x14ac:dyDescent="0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  <c r="BK824" s="36"/>
      <c r="BL824" s="36"/>
      <c r="BM824" s="36"/>
      <c r="BN824" s="36"/>
      <c r="BO824" s="36"/>
    </row>
    <row r="825" spans="1:67" ht="12.75" x14ac:dyDescent="0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  <c r="BK825" s="36"/>
      <c r="BL825" s="36"/>
      <c r="BM825" s="36"/>
      <c r="BN825" s="36"/>
      <c r="BO825" s="36"/>
    </row>
    <row r="826" spans="1:67" ht="12.75" x14ac:dyDescent="0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  <c r="BK826" s="36"/>
      <c r="BL826" s="36"/>
      <c r="BM826" s="36"/>
      <c r="BN826" s="36"/>
      <c r="BO826" s="36"/>
    </row>
    <row r="827" spans="1:67" ht="12.75" x14ac:dyDescent="0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  <c r="BK827" s="36"/>
      <c r="BL827" s="36"/>
      <c r="BM827" s="36"/>
      <c r="BN827" s="36"/>
      <c r="BO827" s="36"/>
    </row>
    <row r="828" spans="1:67" ht="12.75" x14ac:dyDescent="0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  <c r="BK828" s="36"/>
      <c r="BL828" s="36"/>
      <c r="BM828" s="36"/>
      <c r="BN828" s="36"/>
      <c r="BO828" s="36"/>
    </row>
    <row r="829" spans="1:67" ht="12.75" x14ac:dyDescent="0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  <c r="BK829" s="36"/>
      <c r="BL829" s="36"/>
      <c r="BM829" s="36"/>
      <c r="BN829" s="36"/>
      <c r="BO829" s="36"/>
    </row>
    <row r="830" spans="1:67" ht="12.75" x14ac:dyDescent="0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  <c r="BK830" s="36"/>
      <c r="BL830" s="36"/>
      <c r="BM830" s="36"/>
      <c r="BN830" s="36"/>
      <c r="BO830" s="36"/>
    </row>
    <row r="831" spans="1:67" ht="12.75" x14ac:dyDescent="0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  <c r="BK831" s="36"/>
      <c r="BL831" s="36"/>
      <c r="BM831" s="36"/>
      <c r="BN831" s="36"/>
      <c r="BO831" s="36"/>
    </row>
    <row r="832" spans="1:67" ht="12.75" x14ac:dyDescent="0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  <c r="BL832" s="36"/>
      <c r="BM832" s="36"/>
      <c r="BN832" s="36"/>
      <c r="BO832" s="36"/>
    </row>
    <row r="833" spans="1:67" ht="12.75" x14ac:dyDescent="0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  <c r="BK833" s="36"/>
      <c r="BL833" s="36"/>
      <c r="BM833" s="36"/>
      <c r="BN833" s="36"/>
      <c r="BO833" s="36"/>
    </row>
    <row r="834" spans="1:67" ht="12.75" x14ac:dyDescent="0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  <c r="BK834" s="36"/>
      <c r="BL834" s="36"/>
      <c r="BM834" s="36"/>
      <c r="BN834" s="36"/>
      <c r="BO834" s="36"/>
    </row>
    <row r="835" spans="1:67" ht="12.75" x14ac:dyDescent="0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  <c r="BK835" s="36"/>
      <c r="BL835" s="36"/>
      <c r="BM835" s="36"/>
      <c r="BN835" s="36"/>
      <c r="BO835" s="36"/>
    </row>
    <row r="836" spans="1:67" ht="12.75" x14ac:dyDescent="0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  <c r="BK836" s="36"/>
      <c r="BL836" s="36"/>
      <c r="BM836" s="36"/>
      <c r="BN836" s="36"/>
      <c r="BO836" s="36"/>
    </row>
    <row r="837" spans="1:67" ht="12.75" x14ac:dyDescent="0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  <c r="BJ837" s="36"/>
      <c r="BK837" s="36"/>
      <c r="BL837" s="36"/>
      <c r="BM837" s="36"/>
      <c r="BN837" s="36"/>
      <c r="BO837" s="36"/>
    </row>
    <row r="838" spans="1:67" ht="12.75" x14ac:dyDescent="0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6"/>
      <c r="BK838" s="36"/>
      <c r="BL838" s="36"/>
      <c r="BM838" s="36"/>
      <c r="BN838" s="36"/>
      <c r="BO838" s="36"/>
    </row>
    <row r="839" spans="1:67" ht="12.75" x14ac:dyDescent="0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  <c r="BJ839" s="36"/>
      <c r="BK839" s="36"/>
      <c r="BL839" s="36"/>
      <c r="BM839" s="36"/>
      <c r="BN839" s="36"/>
      <c r="BO839" s="36"/>
    </row>
    <row r="840" spans="1:67" ht="12.75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6"/>
      <c r="BK840" s="36"/>
      <c r="BL840" s="36"/>
      <c r="BM840" s="36"/>
      <c r="BN840" s="36"/>
      <c r="BO840" s="36"/>
    </row>
    <row r="841" spans="1:67" ht="12.75" x14ac:dyDescent="0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  <c r="BJ841" s="36"/>
      <c r="BK841" s="36"/>
      <c r="BL841" s="36"/>
      <c r="BM841" s="36"/>
      <c r="BN841" s="36"/>
      <c r="BO841" s="36"/>
    </row>
    <row r="842" spans="1:67" ht="12.75" x14ac:dyDescent="0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6"/>
      <c r="BK842" s="36"/>
      <c r="BL842" s="36"/>
      <c r="BM842" s="36"/>
      <c r="BN842" s="36"/>
      <c r="BO842" s="36"/>
    </row>
    <row r="843" spans="1:67" ht="12.75" x14ac:dyDescent="0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  <c r="BJ843" s="36"/>
      <c r="BK843" s="36"/>
      <c r="BL843" s="36"/>
      <c r="BM843" s="36"/>
      <c r="BN843" s="36"/>
      <c r="BO843" s="36"/>
    </row>
    <row r="844" spans="1:67" ht="12.75" x14ac:dyDescent="0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6"/>
      <c r="BK844" s="36"/>
      <c r="BL844" s="36"/>
      <c r="BM844" s="36"/>
      <c r="BN844" s="36"/>
      <c r="BO844" s="36"/>
    </row>
    <row r="845" spans="1:67" ht="12.75" x14ac:dyDescent="0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  <c r="BK845" s="36"/>
      <c r="BL845" s="36"/>
      <c r="BM845" s="36"/>
      <c r="BN845" s="36"/>
      <c r="BO845" s="36"/>
    </row>
    <row r="846" spans="1:67" ht="12.75" x14ac:dyDescent="0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6"/>
      <c r="BK846" s="36"/>
      <c r="BL846" s="36"/>
      <c r="BM846" s="36"/>
      <c r="BN846" s="36"/>
      <c r="BO846" s="36"/>
    </row>
    <row r="847" spans="1:67" ht="12.75" x14ac:dyDescent="0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36"/>
      <c r="BG847" s="36"/>
      <c r="BH847" s="36"/>
      <c r="BI847" s="36"/>
      <c r="BJ847" s="36"/>
      <c r="BK847" s="36"/>
      <c r="BL847" s="36"/>
      <c r="BM847" s="36"/>
      <c r="BN847" s="36"/>
      <c r="BO847" s="36"/>
    </row>
    <row r="848" spans="1:67" ht="12.75" x14ac:dyDescent="0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  <c r="BJ848" s="36"/>
      <c r="BK848" s="36"/>
      <c r="BL848" s="36"/>
      <c r="BM848" s="36"/>
      <c r="BN848" s="36"/>
      <c r="BO848" s="36"/>
    </row>
    <row r="849" spans="1:67" ht="12.75" x14ac:dyDescent="0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F849" s="36"/>
      <c r="BG849" s="36"/>
      <c r="BH849" s="36"/>
      <c r="BI849" s="36"/>
      <c r="BJ849" s="36"/>
      <c r="BK849" s="36"/>
      <c r="BL849" s="36"/>
      <c r="BM849" s="36"/>
      <c r="BN849" s="36"/>
      <c r="BO849" s="36"/>
    </row>
    <row r="850" spans="1:67" ht="12.75" x14ac:dyDescent="0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  <c r="BJ850" s="36"/>
      <c r="BK850" s="36"/>
      <c r="BL850" s="36"/>
      <c r="BM850" s="36"/>
      <c r="BN850" s="36"/>
      <c r="BO850" s="36"/>
    </row>
    <row r="851" spans="1:67" ht="12.75" x14ac:dyDescent="0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F851" s="36"/>
      <c r="BG851" s="36"/>
      <c r="BH851" s="36"/>
      <c r="BI851" s="36"/>
      <c r="BJ851" s="36"/>
      <c r="BK851" s="36"/>
      <c r="BL851" s="36"/>
      <c r="BM851" s="36"/>
      <c r="BN851" s="36"/>
      <c r="BO851" s="36"/>
    </row>
    <row r="852" spans="1:67" ht="12.75" x14ac:dyDescent="0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  <c r="BJ852" s="36"/>
      <c r="BK852" s="36"/>
      <c r="BL852" s="36"/>
      <c r="BM852" s="36"/>
      <c r="BN852" s="36"/>
      <c r="BO852" s="36"/>
    </row>
    <row r="853" spans="1:67" ht="12.75" x14ac:dyDescent="0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F853" s="36"/>
      <c r="BG853" s="36"/>
      <c r="BH853" s="36"/>
      <c r="BI853" s="36"/>
      <c r="BJ853" s="36"/>
      <c r="BK853" s="36"/>
      <c r="BL853" s="36"/>
      <c r="BM853" s="36"/>
      <c r="BN853" s="36"/>
      <c r="BO853" s="36"/>
    </row>
    <row r="854" spans="1:67" ht="12.75" x14ac:dyDescent="0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  <c r="BJ854" s="36"/>
      <c r="BK854" s="36"/>
      <c r="BL854" s="36"/>
      <c r="BM854" s="36"/>
      <c r="BN854" s="36"/>
      <c r="BO854" s="36"/>
    </row>
    <row r="855" spans="1:67" ht="12.75" x14ac:dyDescent="0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F855" s="36"/>
      <c r="BG855" s="36"/>
      <c r="BH855" s="36"/>
      <c r="BI855" s="36"/>
      <c r="BJ855" s="36"/>
      <c r="BK855" s="36"/>
      <c r="BL855" s="36"/>
      <c r="BM855" s="36"/>
      <c r="BN855" s="36"/>
      <c r="BO855" s="36"/>
    </row>
    <row r="856" spans="1:67" ht="12.75" x14ac:dyDescent="0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  <c r="BJ856" s="36"/>
      <c r="BK856" s="36"/>
      <c r="BL856" s="36"/>
      <c r="BM856" s="36"/>
      <c r="BN856" s="36"/>
      <c r="BO856" s="36"/>
    </row>
    <row r="857" spans="1:67" ht="12.75" x14ac:dyDescent="0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36"/>
      <c r="BF857" s="36"/>
      <c r="BG857" s="36"/>
      <c r="BH857" s="36"/>
      <c r="BI857" s="36"/>
      <c r="BJ857" s="36"/>
      <c r="BK857" s="36"/>
      <c r="BL857" s="36"/>
      <c r="BM857" s="36"/>
      <c r="BN857" s="36"/>
      <c r="BO857" s="36"/>
    </row>
    <row r="858" spans="1:67" ht="12.75" x14ac:dyDescent="0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F858" s="36"/>
      <c r="BG858" s="36"/>
      <c r="BH858" s="36"/>
      <c r="BI858" s="36"/>
      <c r="BJ858" s="36"/>
      <c r="BK858" s="36"/>
      <c r="BL858" s="36"/>
      <c r="BM858" s="36"/>
      <c r="BN858" s="36"/>
      <c r="BO858" s="36"/>
    </row>
    <row r="859" spans="1:67" ht="12.75" x14ac:dyDescent="0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36"/>
      <c r="BF859" s="36"/>
      <c r="BG859" s="36"/>
      <c r="BH859" s="36"/>
      <c r="BI859" s="36"/>
      <c r="BJ859" s="36"/>
      <c r="BK859" s="36"/>
      <c r="BL859" s="36"/>
      <c r="BM859" s="36"/>
      <c r="BN859" s="36"/>
      <c r="BO859" s="36"/>
    </row>
    <row r="860" spans="1:67" ht="12.75" x14ac:dyDescent="0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F860" s="36"/>
      <c r="BG860" s="36"/>
      <c r="BH860" s="36"/>
      <c r="BI860" s="36"/>
      <c r="BJ860" s="36"/>
      <c r="BK860" s="36"/>
      <c r="BL860" s="36"/>
      <c r="BM860" s="36"/>
      <c r="BN860" s="36"/>
      <c r="BO860" s="36"/>
    </row>
    <row r="861" spans="1:67" ht="12.75" x14ac:dyDescent="0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36"/>
      <c r="BF861" s="36"/>
      <c r="BG861" s="36"/>
      <c r="BH861" s="36"/>
      <c r="BI861" s="36"/>
      <c r="BJ861" s="36"/>
      <c r="BK861" s="36"/>
      <c r="BL861" s="36"/>
      <c r="BM861" s="36"/>
      <c r="BN861" s="36"/>
      <c r="BO861" s="36"/>
    </row>
    <row r="862" spans="1:67" ht="12.75" x14ac:dyDescent="0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F862" s="36"/>
      <c r="BG862" s="36"/>
      <c r="BH862" s="36"/>
      <c r="BI862" s="36"/>
      <c r="BJ862" s="36"/>
      <c r="BK862" s="36"/>
      <c r="BL862" s="36"/>
      <c r="BM862" s="36"/>
      <c r="BN862" s="36"/>
      <c r="BO862" s="36"/>
    </row>
    <row r="863" spans="1:67" ht="12.75" x14ac:dyDescent="0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F863" s="36"/>
      <c r="BG863" s="36"/>
      <c r="BH863" s="36"/>
      <c r="BI863" s="36"/>
      <c r="BJ863" s="36"/>
      <c r="BK863" s="36"/>
      <c r="BL863" s="36"/>
      <c r="BM863" s="36"/>
      <c r="BN863" s="36"/>
      <c r="BO863" s="36"/>
    </row>
    <row r="864" spans="1:67" ht="12.75" x14ac:dyDescent="0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6"/>
      <c r="BK864" s="36"/>
      <c r="BL864" s="36"/>
      <c r="BM864" s="36"/>
      <c r="BN864" s="36"/>
      <c r="BO864" s="36"/>
    </row>
    <row r="865" spans="1:67" ht="12.75" x14ac:dyDescent="0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F865" s="36"/>
      <c r="BG865" s="36"/>
      <c r="BH865" s="36"/>
      <c r="BI865" s="36"/>
      <c r="BJ865" s="36"/>
      <c r="BK865" s="36"/>
      <c r="BL865" s="36"/>
      <c r="BM865" s="36"/>
      <c r="BN865" s="36"/>
      <c r="BO865" s="36"/>
    </row>
    <row r="866" spans="1:67" ht="12.75" x14ac:dyDescent="0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  <c r="BJ866" s="36"/>
      <c r="BK866" s="36"/>
      <c r="BL866" s="36"/>
      <c r="BM866" s="36"/>
      <c r="BN866" s="36"/>
      <c r="BO866" s="36"/>
    </row>
    <row r="867" spans="1:67" ht="12.75" x14ac:dyDescent="0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36"/>
      <c r="BF867" s="36"/>
      <c r="BG867" s="36"/>
      <c r="BH867" s="36"/>
      <c r="BI867" s="36"/>
      <c r="BJ867" s="36"/>
      <c r="BK867" s="36"/>
      <c r="BL867" s="36"/>
      <c r="BM867" s="36"/>
      <c r="BN867" s="36"/>
      <c r="BO867" s="36"/>
    </row>
    <row r="868" spans="1:67" ht="12.75" x14ac:dyDescent="0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F868" s="36"/>
      <c r="BG868" s="36"/>
      <c r="BH868" s="36"/>
      <c r="BI868" s="36"/>
      <c r="BJ868" s="36"/>
      <c r="BK868" s="36"/>
      <c r="BL868" s="36"/>
      <c r="BM868" s="36"/>
      <c r="BN868" s="36"/>
      <c r="BO868" s="36"/>
    </row>
    <row r="869" spans="1:67" ht="12.75" x14ac:dyDescent="0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  <c r="BJ869" s="36"/>
      <c r="BK869" s="36"/>
      <c r="BL869" s="36"/>
      <c r="BM869" s="36"/>
      <c r="BN869" s="36"/>
      <c r="BO869" s="36"/>
    </row>
    <row r="870" spans="1:67" ht="12.75" x14ac:dyDescent="0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F870" s="36"/>
      <c r="BG870" s="36"/>
      <c r="BH870" s="36"/>
      <c r="BI870" s="36"/>
      <c r="BJ870" s="36"/>
      <c r="BK870" s="36"/>
      <c r="BL870" s="36"/>
      <c r="BM870" s="36"/>
      <c r="BN870" s="36"/>
      <c r="BO870" s="36"/>
    </row>
    <row r="871" spans="1:67" ht="12.75" x14ac:dyDescent="0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36"/>
      <c r="BF871" s="36"/>
      <c r="BG871" s="36"/>
      <c r="BH871" s="36"/>
      <c r="BI871" s="36"/>
      <c r="BJ871" s="36"/>
      <c r="BK871" s="36"/>
      <c r="BL871" s="36"/>
      <c r="BM871" s="36"/>
      <c r="BN871" s="36"/>
      <c r="BO871" s="36"/>
    </row>
    <row r="872" spans="1:67" ht="12.75" x14ac:dyDescent="0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F872" s="36"/>
      <c r="BG872" s="36"/>
      <c r="BH872" s="36"/>
      <c r="BI872" s="36"/>
      <c r="BJ872" s="36"/>
      <c r="BK872" s="36"/>
      <c r="BL872" s="36"/>
      <c r="BM872" s="36"/>
      <c r="BN872" s="36"/>
      <c r="BO872" s="36"/>
    </row>
    <row r="873" spans="1:67" ht="12.75" x14ac:dyDescent="0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36"/>
      <c r="BF873" s="36"/>
      <c r="BG873" s="36"/>
      <c r="BH873" s="36"/>
      <c r="BI873" s="36"/>
      <c r="BJ873" s="36"/>
      <c r="BK873" s="36"/>
      <c r="BL873" s="36"/>
      <c r="BM873" s="36"/>
      <c r="BN873" s="36"/>
      <c r="BO873" s="36"/>
    </row>
    <row r="874" spans="1:67" ht="12.75" x14ac:dyDescent="0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  <c r="BJ874" s="36"/>
      <c r="BK874" s="36"/>
      <c r="BL874" s="36"/>
      <c r="BM874" s="36"/>
      <c r="BN874" s="36"/>
      <c r="BO874" s="36"/>
    </row>
    <row r="875" spans="1:67" ht="12.75" x14ac:dyDescent="0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F875" s="36"/>
      <c r="BG875" s="36"/>
      <c r="BH875" s="36"/>
      <c r="BI875" s="36"/>
      <c r="BJ875" s="36"/>
      <c r="BK875" s="36"/>
      <c r="BL875" s="36"/>
      <c r="BM875" s="36"/>
      <c r="BN875" s="36"/>
      <c r="BO875" s="36"/>
    </row>
    <row r="876" spans="1:67" ht="12.75" x14ac:dyDescent="0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F876" s="36"/>
      <c r="BG876" s="36"/>
      <c r="BH876" s="36"/>
      <c r="BI876" s="36"/>
      <c r="BJ876" s="36"/>
      <c r="BK876" s="36"/>
      <c r="BL876" s="36"/>
      <c r="BM876" s="36"/>
      <c r="BN876" s="36"/>
      <c r="BO876" s="36"/>
    </row>
    <row r="877" spans="1:67" ht="12.75" x14ac:dyDescent="0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  <c r="BE877" s="36"/>
      <c r="BF877" s="36"/>
      <c r="BG877" s="36"/>
      <c r="BH877" s="36"/>
      <c r="BI877" s="36"/>
      <c r="BJ877" s="36"/>
      <c r="BK877" s="36"/>
      <c r="BL877" s="36"/>
      <c r="BM877" s="36"/>
      <c r="BN877" s="36"/>
      <c r="BO877" s="36"/>
    </row>
    <row r="878" spans="1:67" ht="12.75" x14ac:dyDescent="0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36"/>
      <c r="BF878" s="36"/>
      <c r="BG878" s="36"/>
      <c r="BH878" s="36"/>
      <c r="BI878" s="36"/>
      <c r="BJ878" s="36"/>
      <c r="BK878" s="36"/>
      <c r="BL878" s="36"/>
      <c r="BM878" s="36"/>
      <c r="BN878" s="36"/>
      <c r="BO878" s="36"/>
    </row>
    <row r="879" spans="1:67" ht="12.75" x14ac:dyDescent="0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  <c r="BE879" s="36"/>
      <c r="BF879" s="36"/>
      <c r="BG879" s="36"/>
      <c r="BH879" s="36"/>
      <c r="BI879" s="36"/>
      <c r="BJ879" s="36"/>
      <c r="BK879" s="36"/>
      <c r="BL879" s="36"/>
      <c r="BM879" s="36"/>
      <c r="BN879" s="36"/>
      <c r="BO879" s="36"/>
    </row>
    <row r="880" spans="1:67" ht="12.75" x14ac:dyDescent="0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F880" s="36"/>
      <c r="BG880" s="36"/>
      <c r="BH880" s="36"/>
      <c r="BI880" s="36"/>
      <c r="BJ880" s="36"/>
      <c r="BK880" s="36"/>
      <c r="BL880" s="36"/>
      <c r="BM880" s="36"/>
      <c r="BN880" s="36"/>
      <c r="BO880" s="36"/>
    </row>
    <row r="881" spans="1:67" ht="12.75" x14ac:dyDescent="0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  <c r="BE881" s="36"/>
      <c r="BF881" s="36"/>
      <c r="BG881" s="36"/>
      <c r="BH881" s="36"/>
      <c r="BI881" s="36"/>
      <c r="BJ881" s="36"/>
      <c r="BK881" s="36"/>
      <c r="BL881" s="36"/>
      <c r="BM881" s="36"/>
      <c r="BN881" s="36"/>
      <c r="BO881" s="36"/>
    </row>
    <row r="882" spans="1:67" ht="12.75" x14ac:dyDescent="0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36"/>
      <c r="BF882" s="36"/>
      <c r="BG882" s="36"/>
      <c r="BH882" s="36"/>
      <c r="BI882" s="36"/>
      <c r="BJ882" s="36"/>
      <c r="BK882" s="36"/>
      <c r="BL882" s="36"/>
      <c r="BM882" s="36"/>
      <c r="BN882" s="36"/>
      <c r="BO882" s="36"/>
    </row>
    <row r="883" spans="1:67" ht="12.75" x14ac:dyDescent="0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  <c r="BE883" s="36"/>
      <c r="BF883" s="36"/>
      <c r="BG883" s="36"/>
      <c r="BH883" s="36"/>
      <c r="BI883" s="36"/>
      <c r="BJ883" s="36"/>
      <c r="BK883" s="36"/>
      <c r="BL883" s="36"/>
      <c r="BM883" s="36"/>
      <c r="BN883" s="36"/>
      <c r="BO883" s="36"/>
    </row>
    <row r="884" spans="1:67" ht="12.75" x14ac:dyDescent="0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36"/>
      <c r="BF884" s="36"/>
      <c r="BG884" s="36"/>
      <c r="BH884" s="36"/>
      <c r="BI884" s="36"/>
      <c r="BJ884" s="36"/>
      <c r="BK884" s="36"/>
      <c r="BL884" s="36"/>
      <c r="BM884" s="36"/>
      <c r="BN884" s="36"/>
      <c r="BO884" s="36"/>
    </row>
    <row r="885" spans="1:67" ht="12.75" x14ac:dyDescent="0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36"/>
      <c r="BF885" s="36"/>
      <c r="BG885" s="36"/>
      <c r="BH885" s="36"/>
      <c r="BI885" s="36"/>
      <c r="BJ885" s="36"/>
      <c r="BK885" s="36"/>
      <c r="BL885" s="36"/>
      <c r="BM885" s="36"/>
      <c r="BN885" s="36"/>
      <c r="BO885" s="36"/>
    </row>
    <row r="886" spans="1:67" ht="12.75" x14ac:dyDescent="0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36"/>
      <c r="BF886" s="36"/>
      <c r="BG886" s="36"/>
      <c r="BH886" s="36"/>
      <c r="BI886" s="36"/>
      <c r="BJ886" s="36"/>
      <c r="BK886" s="36"/>
      <c r="BL886" s="36"/>
      <c r="BM886" s="36"/>
      <c r="BN886" s="36"/>
      <c r="BO886" s="36"/>
    </row>
    <row r="887" spans="1:67" ht="12.75" x14ac:dyDescent="0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  <c r="BE887" s="36"/>
      <c r="BF887" s="36"/>
      <c r="BG887" s="36"/>
      <c r="BH887" s="36"/>
      <c r="BI887" s="36"/>
      <c r="BJ887" s="36"/>
      <c r="BK887" s="36"/>
      <c r="BL887" s="36"/>
      <c r="BM887" s="36"/>
      <c r="BN887" s="36"/>
      <c r="BO887" s="36"/>
    </row>
    <row r="888" spans="1:67" ht="12.75" x14ac:dyDescent="0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36"/>
      <c r="BF888" s="36"/>
      <c r="BG888" s="36"/>
      <c r="BH888" s="36"/>
      <c r="BI888" s="36"/>
      <c r="BJ888" s="36"/>
      <c r="BK888" s="36"/>
      <c r="BL888" s="36"/>
      <c r="BM888" s="36"/>
      <c r="BN888" s="36"/>
      <c r="BO888" s="36"/>
    </row>
    <row r="889" spans="1:67" ht="12.75" x14ac:dyDescent="0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  <c r="BE889" s="36"/>
      <c r="BF889" s="36"/>
      <c r="BG889" s="36"/>
      <c r="BH889" s="36"/>
      <c r="BI889" s="36"/>
      <c r="BJ889" s="36"/>
      <c r="BK889" s="36"/>
      <c r="BL889" s="36"/>
      <c r="BM889" s="36"/>
      <c r="BN889" s="36"/>
      <c r="BO889" s="36"/>
    </row>
    <row r="890" spans="1:67" ht="12.75" x14ac:dyDescent="0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36"/>
      <c r="BF890" s="36"/>
      <c r="BG890" s="36"/>
      <c r="BH890" s="36"/>
      <c r="BI890" s="36"/>
      <c r="BJ890" s="36"/>
      <c r="BK890" s="36"/>
      <c r="BL890" s="36"/>
      <c r="BM890" s="36"/>
      <c r="BN890" s="36"/>
      <c r="BO890" s="36"/>
    </row>
    <row r="891" spans="1:67" ht="12.75" x14ac:dyDescent="0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  <c r="BE891" s="36"/>
      <c r="BF891" s="36"/>
      <c r="BG891" s="36"/>
      <c r="BH891" s="36"/>
      <c r="BI891" s="36"/>
      <c r="BJ891" s="36"/>
      <c r="BK891" s="36"/>
      <c r="BL891" s="36"/>
      <c r="BM891" s="36"/>
      <c r="BN891" s="36"/>
      <c r="BO891" s="36"/>
    </row>
    <row r="892" spans="1:67" ht="12.75" x14ac:dyDescent="0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36"/>
      <c r="BF892" s="36"/>
      <c r="BG892" s="36"/>
      <c r="BH892" s="36"/>
      <c r="BI892" s="36"/>
      <c r="BJ892" s="36"/>
      <c r="BK892" s="36"/>
      <c r="BL892" s="36"/>
      <c r="BM892" s="36"/>
      <c r="BN892" s="36"/>
      <c r="BO892" s="36"/>
    </row>
    <row r="893" spans="1:67" ht="12.75" x14ac:dyDescent="0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  <c r="BE893" s="36"/>
      <c r="BF893" s="36"/>
      <c r="BG893" s="36"/>
      <c r="BH893" s="36"/>
      <c r="BI893" s="36"/>
      <c r="BJ893" s="36"/>
      <c r="BK893" s="36"/>
      <c r="BL893" s="36"/>
      <c r="BM893" s="36"/>
      <c r="BN893" s="36"/>
      <c r="BO893" s="36"/>
    </row>
    <row r="894" spans="1:67" ht="12.75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36"/>
      <c r="BF894" s="36"/>
      <c r="BG894" s="36"/>
      <c r="BH894" s="36"/>
      <c r="BI894" s="36"/>
      <c r="BJ894" s="36"/>
      <c r="BK894" s="36"/>
      <c r="BL894" s="36"/>
      <c r="BM894" s="36"/>
      <c r="BN894" s="36"/>
      <c r="BO894" s="36"/>
    </row>
    <row r="895" spans="1:67" ht="12.75" x14ac:dyDescent="0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  <c r="BE895" s="36"/>
      <c r="BF895" s="36"/>
      <c r="BG895" s="36"/>
      <c r="BH895" s="36"/>
      <c r="BI895" s="36"/>
      <c r="BJ895" s="36"/>
      <c r="BK895" s="36"/>
      <c r="BL895" s="36"/>
      <c r="BM895" s="36"/>
      <c r="BN895" s="36"/>
      <c r="BO895" s="36"/>
    </row>
    <row r="896" spans="1:67" ht="12.75" x14ac:dyDescent="0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36"/>
      <c r="BF896" s="36"/>
      <c r="BG896" s="36"/>
      <c r="BH896" s="36"/>
      <c r="BI896" s="36"/>
      <c r="BJ896" s="36"/>
      <c r="BK896" s="36"/>
      <c r="BL896" s="36"/>
      <c r="BM896" s="36"/>
      <c r="BN896" s="36"/>
      <c r="BO896" s="36"/>
    </row>
    <row r="897" spans="1:67" ht="12.75" x14ac:dyDescent="0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  <c r="BE897" s="36"/>
      <c r="BF897" s="36"/>
      <c r="BG897" s="36"/>
      <c r="BH897" s="36"/>
      <c r="BI897" s="36"/>
      <c r="BJ897" s="36"/>
      <c r="BK897" s="36"/>
      <c r="BL897" s="36"/>
      <c r="BM897" s="36"/>
      <c r="BN897" s="36"/>
      <c r="BO897" s="36"/>
    </row>
    <row r="898" spans="1:67" ht="12.75" x14ac:dyDescent="0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36"/>
      <c r="BF898" s="36"/>
      <c r="BG898" s="36"/>
      <c r="BH898" s="36"/>
      <c r="BI898" s="36"/>
      <c r="BJ898" s="36"/>
      <c r="BK898" s="36"/>
      <c r="BL898" s="36"/>
      <c r="BM898" s="36"/>
      <c r="BN898" s="36"/>
      <c r="BO898" s="36"/>
    </row>
    <row r="899" spans="1:67" ht="12.75" x14ac:dyDescent="0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  <c r="BE899" s="36"/>
      <c r="BF899" s="36"/>
      <c r="BG899" s="36"/>
      <c r="BH899" s="36"/>
      <c r="BI899" s="36"/>
      <c r="BJ899" s="36"/>
      <c r="BK899" s="36"/>
      <c r="BL899" s="36"/>
      <c r="BM899" s="36"/>
      <c r="BN899" s="36"/>
      <c r="BO899" s="36"/>
    </row>
    <row r="900" spans="1:67" ht="12.75" x14ac:dyDescent="0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36"/>
      <c r="BF900" s="36"/>
      <c r="BG900" s="36"/>
      <c r="BH900" s="36"/>
      <c r="BI900" s="36"/>
      <c r="BJ900" s="36"/>
      <c r="BK900" s="36"/>
      <c r="BL900" s="36"/>
      <c r="BM900" s="36"/>
      <c r="BN900" s="36"/>
      <c r="BO900" s="36"/>
    </row>
    <row r="901" spans="1:67" ht="12.75" x14ac:dyDescent="0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  <c r="BE901" s="36"/>
      <c r="BF901" s="36"/>
      <c r="BG901" s="36"/>
      <c r="BH901" s="36"/>
      <c r="BI901" s="36"/>
      <c r="BJ901" s="36"/>
      <c r="BK901" s="36"/>
      <c r="BL901" s="36"/>
      <c r="BM901" s="36"/>
      <c r="BN901" s="36"/>
      <c r="BO901" s="36"/>
    </row>
    <row r="902" spans="1:67" ht="12.75" x14ac:dyDescent="0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36"/>
      <c r="BF902" s="36"/>
      <c r="BG902" s="36"/>
      <c r="BH902" s="36"/>
      <c r="BI902" s="36"/>
      <c r="BJ902" s="36"/>
      <c r="BK902" s="36"/>
      <c r="BL902" s="36"/>
      <c r="BM902" s="36"/>
      <c r="BN902" s="36"/>
      <c r="BO902" s="36"/>
    </row>
    <row r="903" spans="1:67" ht="12.75" x14ac:dyDescent="0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  <c r="BE903" s="36"/>
      <c r="BF903" s="36"/>
      <c r="BG903" s="36"/>
      <c r="BH903" s="36"/>
      <c r="BI903" s="36"/>
      <c r="BJ903" s="36"/>
      <c r="BK903" s="36"/>
      <c r="BL903" s="36"/>
      <c r="BM903" s="36"/>
      <c r="BN903" s="36"/>
      <c r="BO903" s="36"/>
    </row>
    <row r="904" spans="1:67" ht="12.75" x14ac:dyDescent="0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F904" s="36"/>
      <c r="BG904" s="36"/>
      <c r="BH904" s="36"/>
      <c r="BI904" s="36"/>
      <c r="BJ904" s="36"/>
      <c r="BK904" s="36"/>
      <c r="BL904" s="36"/>
      <c r="BM904" s="36"/>
      <c r="BN904" s="36"/>
      <c r="BO904" s="36"/>
    </row>
    <row r="905" spans="1:67" ht="12.75" x14ac:dyDescent="0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  <c r="BE905" s="36"/>
      <c r="BF905" s="36"/>
      <c r="BG905" s="36"/>
      <c r="BH905" s="36"/>
      <c r="BI905" s="36"/>
      <c r="BJ905" s="36"/>
      <c r="BK905" s="36"/>
      <c r="BL905" s="36"/>
      <c r="BM905" s="36"/>
      <c r="BN905" s="36"/>
      <c r="BO905" s="36"/>
    </row>
    <row r="906" spans="1:67" ht="12.75" x14ac:dyDescent="0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36"/>
      <c r="BF906" s="36"/>
      <c r="BG906" s="36"/>
      <c r="BH906" s="36"/>
      <c r="BI906" s="36"/>
      <c r="BJ906" s="36"/>
      <c r="BK906" s="36"/>
      <c r="BL906" s="36"/>
      <c r="BM906" s="36"/>
      <c r="BN906" s="36"/>
      <c r="BO906" s="36"/>
    </row>
    <row r="907" spans="1:67" ht="12.75" x14ac:dyDescent="0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  <c r="BE907" s="36"/>
      <c r="BF907" s="36"/>
      <c r="BG907" s="36"/>
      <c r="BH907" s="36"/>
      <c r="BI907" s="36"/>
      <c r="BJ907" s="36"/>
      <c r="BK907" s="36"/>
      <c r="BL907" s="36"/>
      <c r="BM907" s="36"/>
      <c r="BN907" s="36"/>
      <c r="BO907" s="36"/>
    </row>
    <row r="908" spans="1:67" ht="12.75" x14ac:dyDescent="0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36"/>
      <c r="BF908" s="36"/>
      <c r="BG908" s="36"/>
      <c r="BH908" s="36"/>
      <c r="BI908" s="36"/>
      <c r="BJ908" s="36"/>
      <c r="BK908" s="36"/>
      <c r="BL908" s="36"/>
      <c r="BM908" s="36"/>
      <c r="BN908" s="36"/>
      <c r="BO908" s="36"/>
    </row>
    <row r="909" spans="1:67" ht="12.75" x14ac:dyDescent="0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  <c r="BE909" s="36"/>
      <c r="BF909" s="36"/>
      <c r="BG909" s="36"/>
      <c r="BH909" s="36"/>
      <c r="BI909" s="36"/>
      <c r="BJ909" s="36"/>
      <c r="BK909" s="36"/>
      <c r="BL909" s="36"/>
      <c r="BM909" s="36"/>
      <c r="BN909" s="36"/>
      <c r="BO909" s="36"/>
    </row>
    <row r="910" spans="1:67" ht="12.75" x14ac:dyDescent="0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F910" s="36"/>
      <c r="BG910" s="36"/>
      <c r="BH910" s="36"/>
      <c r="BI910" s="36"/>
      <c r="BJ910" s="36"/>
      <c r="BK910" s="36"/>
      <c r="BL910" s="36"/>
      <c r="BM910" s="36"/>
      <c r="BN910" s="36"/>
      <c r="BO910" s="36"/>
    </row>
    <row r="911" spans="1:67" ht="12.75" x14ac:dyDescent="0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  <c r="BE911" s="36"/>
      <c r="BF911" s="36"/>
      <c r="BG911" s="36"/>
      <c r="BH911" s="36"/>
      <c r="BI911" s="36"/>
      <c r="BJ911" s="36"/>
      <c r="BK911" s="36"/>
      <c r="BL911" s="36"/>
      <c r="BM911" s="36"/>
      <c r="BN911" s="36"/>
      <c r="BO911" s="36"/>
    </row>
    <row r="912" spans="1:67" ht="12.75" x14ac:dyDescent="0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36"/>
      <c r="BF912" s="36"/>
      <c r="BG912" s="36"/>
      <c r="BH912" s="36"/>
      <c r="BI912" s="36"/>
      <c r="BJ912" s="36"/>
      <c r="BK912" s="36"/>
      <c r="BL912" s="36"/>
      <c r="BM912" s="36"/>
      <c r="BN912" s="36"/>
      <c r="BO912" s="36"/>
    </row>
    <row r="913" spans="1:67" ht="12.75" x14ac:dyDescent="0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  <c r="BE913" s="36"/>
      <c r="BF913" s="36"/>
      <c r="BG913" s="36"/>
      <c r="BH913" s="36"/>
      <c r="BI913" s="36"/>
      <c r="BJ913" s="36"/>
      <c r="BK913" s="36"/>
      <c r="BL913" s="36"/>
      <c r="BM913" s="36"/>
      <c r="BN913" s="36"/>
      <c r="BO913" s="36"/>
    </row>
    <row r="914" spans="1:67" ht="12.75" x14ac:dyDescent="0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36"/>
      <c r="BF914" s="36"/>
      <c r="BG914" s="36"/>
      <c r="BH914" s="36"/>
      <c r="BI914" s="36"/>
      <c r="BJ914" s="36"/>
      <c r="BK914" s="36"/>
      <c r="BL914" s="36"/>
      <c r="BM914" s="36"/>
      <c r="BN914" s="36"/>
      <c r="BO914" s="36"/>
    </row>
    <row r="915" spans="1:67" ht="12.75" x14ac:dyDescent="0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  <c r="BE915" s="36"/>
      <c r="BF915" s="36"/>
      <c r="BG915" s="36"/>
      <c r="BH915" s="36"/>
      <c r="BI915" s="36"/>
      <c r="BJ915" s="36"/>
      <c r="BK915" s="36"/>
      <c r="BL915" s="36"/>
      <c r="BM915" s="36"/>
      <c r="BN915" s="36"/>
      <c r="BO915" s="36"/>
    </row>
    <row r="916" spans="1:67" ht="12.75" x14ac:dyDescent="0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36"/>
      <c r="BF916" s="36"/>
      <c r="BG916" s="36"/>
      <c r="BH916" s="36"/>
      <c r="BI916" s="36"/>
      <c r="BJ916" s="36"/>
      <c r="BK916" s="36"/>
      <c r="BL916" s="36"/>
      <c r="BM916" s="36"/>
      <c r="BN916" s="36"/>
      <c r="BO916" s="36"/>
    </row>
    <row r="917" spans="1:67" ht="12.75" x14ac:dyDescent="0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  <c r="BE917" s="36"/>
      <c r="BF917" s="36"/>
      <c r="BG917" s="36"/>
      <c r="BH917" s="36"/>
      <c r="BI917" s="36"/>
      <c r="BJ917" s="36"/>
      <c r="BK917" s="36"/>
      <c r="BL917" s="36"/>
      <c r="BM917" s="36"/>
      <c r="BN917" s="36"/>
      <c r="BO917" s="36"/>
    </row>
    <row r="918" spans="1:67" ht="12.75" x14ac:dyDescent="0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36"/>
      <c r="BF918" s="36"/>
      <c r="BG918" s="36"/>
      <c r="BH918" s="36"/>
      <c r="BI918" s="36"/>
      <c r="BJ918" s="36"/>
      <c r="BK918" s="36"/>
      <c r="BL918" s="36"/>
      <c r="BM918" s="36"/>
      <c r="BN918" s="36"/>
      <c r="BO918" s="36"/>
    </row>
    <row r="919" spans="1:67" ht="12.75" x14ac:dyDescent="0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  <c r="BE919" s="36"/>
      <c r="BF919" s="36"/>
      <c r="BG919" s="36"/>
      <c r="BH919" s="36"/>
      <c r="BI919" s="36"/>
      <c r="BJ919" s="36"/>
      <c r="BK919" s="36"/>
      <c r="BL919" s="36"/>
      <c r="BM919" s="36"/>
      <c r="BN919" s="36"/>
      <c r="BO919" s="36"/>
    </row>
    <row r="920" spans="1:67" ht="12.75" x14ac:dyDescent="0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36"/>
      <c r="BF920" s="36"/>
      <c r="BG920" s="36"/>
      <c r="BH920" s="36"/>
      <c r="BI920" s="36"/>
      <c r="BJ920" s="36"/>
      <c r="BK920" s="36"/>
      <c r="BL920" s="36"/>
      <c r="BM920" s="36"/>
      <c r="BN920" s="36"/>
      <c r="BO920" s="36"/>
    </row>
    <row r="921" spans="1:67" ht="12.75" x14ac:dyDescent="0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  <c r="BE921" s="36"/>
      <c r="BF921" s="36"/>
      <c r="BG921" s="36"/>
      <c r="BH921" s="36"/>
      <c r="BI921" s="36"/>
      <c r="BJ921" s="36"/>
      <c r="BK921" s="36"/>
      <c r="BL921" s="36"/>
      <c r="BM921" s="36"/>
      <c r="BN921" s="36"/>
      <c r="BO921" s="36"/>
    </row>
    <row r="922" spans="1:67" ht="12.75" x14ac:dyDescent="0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36"/>
      <c r="BF922" s="36"/>
      <c r="BG922" s="36"/>
      <c r="BH922" s="36"/>
      <c r="BI922" s="36"/>
      <c r="BJ922" s="36"/>
      <c r="BK922" s="36"/>
      <c r="BL922" s="36"/>
      <c r="BM922" s="36"/>
      <c r="BN922" s="36"/>
      <c r="BO922" s="36"/>
    </row>
    <row r="923" spans="1:67" ht="12.75" x14ac:dyDescent="0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  <c r="BE923" s="36"/>
      <c r="BF923" s="36"/>
      <c r="BG923" s="36"/>
      <c r="BH923" s="36"/>
      <c r="BI923" s="36"/>
      <c r="BJ923" s="36"/>
      <c r="BK923" s="36"/>
      <c r="BL923" s="36"/>
      <c r="BM923" s="36"/>
      <c r="BN923" s="36"/>
      <c r="BO923" s="36"/>
    </row>
    <row r="924" spans="1:67" ht="12.75" x14ac:dyDescent="0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36"/>
      <c r="BF924" s="36"/>
      <c r="BG924" s="36"/>
      <c r="BH924" s="36"/>
      <c r="BI924" s="36"/>
      <c r="BJ924" s="36"/>
      <c r="BK924" s="36"/>
      <c r="BL924" s="36"/>
      <c r="BM924" s="36"/>
      <c r="BN924" s="36"/>
      <c r="BO924" s="36"/>
    </row>
    <row r="925" spans="1:67" ht="12.75" x14ac:dyDescent="0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F925" s="36"/>
      <c r="BG925" s="36"/>
      <c r="BH925" s="36"/>
      <c r="BI925" s="36"/>
      <c r="BJ925" s="36"/>
      <c r="BK925" s="36"/>
      <c r="BL925" s="36"/>
      <c r="BM925" s="36"/>
      <c r="BN925" s="36"/>
      <c r="BO925" s="36"/>
    </row>
    <row r="926" spans="1:67" ht="12.75" x14ac:dyDescent="0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36"/>
      <c r="BF926" s="36"/>
      <c r="BG926" s="36"/>
      <c r="BH926" s="36"/>
      <c r="BI926" s="36"/>
      <c r="BJ926" s="36"/>
      <c r="BK926" s="36"/>
      <c r="BL926" s="36"/>
      <c r="BM926" s="36"/>
      <c r="BN926" s="36"/>
      <c r="BO926" s="36"/>
    </row>
    <row r="927" spans="1:67" ht="12.75" x14ac:dyDescent="0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  <c r="BE927" s="36"/>
      <c r="BF927" s="36"/>
      <c r="BG927" s="36"/>
      <c r="BH927" s="36"/>
      <c r="BI927" s="36"/>
      <c r="BJ927" s="36"/>
      <c r="BK927" s="36"/>
      <c r="BL927" s="36"/>
      <c r="BM927" s="36"/>
      <c r="BN927" s="36"/>
      <c r="BO927" s="36"/>
    </row>
    <row r="928" spans="1:67" ht="12.75" x14ac:dyDescent="0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F928" s="36"/>
      <c r="BG928" s="36"/>
      <c r="BH928" s="36"/>
      <c r="BI928" s="36"/>
      <c r="BJ928" s="36"/>
      <c r="BK928" s="36"/>
      <c r="BL928" s="36"/>
      <c r="BM928" s="36"/>
      <c r="BN928" s="36"/>
      <c r="BO928" s="36"/>
    </row>
    <row r="929" spans="1:67" ht="12.75" x14ac:dyDescent="0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  <c r="BE929" s="36"/>
      <c r="BF929" s="36"/>
      <c r="BG929" s="36"/>
      <c r="BH929" s="36"/>
      <c r="BI929" s="36"/>
      <c r="BJ929" s="36"/>
      <c r="BK929" s="36"/>
      <c r="BL929" s="36"/>
      <c r="BM929" s="36"/>
      <c r="BN929" s="36"/>
      <c r="BO929" s="36"/>
    </row>
    <row r="930" spans="1:67" ht="12.75" x14ac:dyDescent="0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36"/>
      <c r="BF930" s="36"/>
      <c r="BG930" s="36"/>
      <c r="BH930" s="36"/>
      <c r="BI930" s="36"/>
      <c r="BJ930" s="36"/>
      <c r="BK930" s="36"/>
      <c r="BL930" s="36"/>
      <c r="BM930" s="36"/>
      <c r="BN930" s="36"/>
      <c r="BO930" s="36"/>
    </row>
    <row r="931" spans="1:67" ht="12.75" x14ac:dyDescent="0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  <c r="BE931" s="36"/>
      <c r="BF931" s="36"/>
      <c r="BG931" s="36"/>
      <c r="BH931" s="36"/>
      <c r="BI931" s="36"/>
      <c r="BJ931" s="36"/>
      <c r="BK931" s="36"/>
      <c r="BL931" s="36"/>
      <c r="BM931" s="36"/>
      <c r="BN931" s="36"/>
      <c r="BO931" s="36"/>
    </row>
    <row r="932" spans="1:67" ht="12.75" x14ac:dyDescent="0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36"/>
      <c r="BF932" s="36"/>
      <c r="BG932" s="36"/>
      <c r="BH932" s="36"/>
      <c r="BI932" s="36"/>
      <c r="BJ932" s="36"/>
      <c r="BK932" s="36"/>
      <c r="BL932" s="36"/>
      <c r="BM932" s="36"/>
      <c r="BN932" s="36"/>
      <c r="BO932" s="36"/>
    </row>
    <row r="933" spans="1:67" ht="12.75" x14ac:dyDescent="0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  <c r="BE933" s="36"/>
      <c r="BF933" s="36"/>
      <c r="BG933" s="36"/>
      <c r="BH933" s="36"/>
      <c r="BI933" s="36"/>
      <c r="BJ933" s="36"/>
      <c r="BK933" s="36"/>
      <c r="BL933" s="36"/>
      <c r="BM933" s="36"/>
      <c r="BN933" s="36"/>
      <c r="BO933" s="36"/>
    </row>
    <row r="934" spans="1:67" ht="12.75" x14ac:dyDescent="0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36"/>
      <c r="BF934" s="36"/>
      <c r="BG934" s="36"/>
      <c r="BH934" s="36"/>
      <c r="BI934" s="36"/>
      <c r="BJ934" s="36"/>
      <c r="BK934" s="36"/>
      <c r="BL934" s="36"/>
      <c r="BM934" s="36"/>
      <c r="BN934" s="36"/>
      <c r="BO934" s="36"/>
    </row>
    <row r="935" spans="1:67" ht="12.75" x14ac:dyDescent="0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  <c r="BE935" s="36"/>
      <c r="BF935" s="36"/>
      <c r="BG935" s="36"/>
      <c r="BH935" s="36"/>
      <c r="BI935" s="36"/>
      <c r="BJ935" s="36"/>
      <c r="BK935" s="36"/>
      <c r="BL935" s="36"/>
      <c r="BM935" s="36"/>
      <c r="BN935" s="36"/>
      <c r="BO935" s="36"/>
    </row>
    <row r="936" spans="1:67" ht="12.75" x14ac:dyDescent="0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36"/>
      <c r="BF936" s="36"/>
      <c r="BG936" s="36"/>
      <c r="BH936" s="36"/>
      <c r="BI936" s="36"/>
      <c r="BJ936" s="36"/>
      <c r="BK936" s="36"/>
      <c r="BL936" s="36"/>
      <c r="BM936" s="36"/>
      <c r="BN936" s="36"/>
      <c r="BO936" s="36"/>
    </row>
    <row r="937" spans="1:67" ht="12.75" x14ac:dyDescent="0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  <c r="BE937" s="36"/>
      <c r="BF937" s="36"/>
      <c r="BG937" s="36"/>
      <c r="BH937" s="36"/>
      <c r="BI937" s="36"/>
      <c r="BJ937" s="36"/>
      <c r="BK937" s="36"/>
      <c r="BL937" s="36"/>
      <c r="BM937" s="36"/>
      <c r="BN937" s="36"/>
      <c r="BO937" s="36"/>
    </row>
    <row r="938" spans="1:67" ht="12.75" x14ac:dyDescent="0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36"/>
      <c r="BF938" s="36"/>
      <c r="BG938" s="36"/>
      <c r="BH938" s="36"/>
      <c r="BI938" s="36"/>
      <c r="BJ938" s="36"/>
      <c r="BK938" s="36"/>
      <c r="BL938" s="36"/>
      <c r="BM938" s="36"/>
      <c r="BN938" s="36"/>
      <c r="BO938" s="36"/>
    </row>
    <row r="939" spans="1:67" ht="12.75" x14ac:dyDescent="0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  <c r="BE939" s="36"/>
      <c r="BF939" s="36"/>
      <c r="BG939" s="36"/>
      <c r="BH939" s="36"/>
      <c r="BI939" s="36"/>
      <c r="BJ939" s="36"/>
      <c r="BK939" s="36"/>
      <c r="BL939" s="36"/>
      <c r="BM939" s="36"/>
      <c r="BN939" s="36"/>
      <c r="BO939" s="36"/>
    </row>
    <row r="940" spans="1:67" ht="12.75" x14ac:dyDescent="0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F940" s="36"/>
      <c r="BG940" s="36"/>
      <c r="BH940" s="36"/>
      <c r="BI940" s="36"/>
      <c r="BJ940" s="36"/>
      <c r="BK940" s="36"/>
      <c r="BL940" s="36"/>
      <c r="BM940" s="36"/>
      <c r="BN940" s="36"/>
      <c r="BO940" s="36"/>
    </row>
    <row r="941" spans="1:67" ht="12.75" x14ac:dyDescent="0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  <c r="BE941" s="36"/>
      <c r="BF941" s="36"/>
      <c r="BG941" s="36"/>
      <c r="BH941" s="36"/>
      <c r="BI941" s="36"/>
      <c r="BJ941" s="36"/>
      <c r="BK941" s="36"/>
      <c r="BL941" s="36"/>
      <c r="BM941" s="36"/>
      <c r="BN941" s="36"/>
      <c r="BO941" s="36"/>
    </row>
    <row r="942" spans="1:67" ht="12.75" x14ac:dyDescent="0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36"/>
      <c r="BF942" s="36"/>
      <c r="BG942" s="36"/>
      <c r="BH942" s="36"/>
      <c r="BI942" s="36"/>
      <c r="BJ942" s="36"/>
      <c r="BK942" s="36"/>
      <c r="BL942" s="36"/>
      <c r="BM942" s="36"/>
      <c r="BN942" s="36"/>
      <c r="BO942" s="36"/>
    </row>
    <row r="943" spans="1:67" ht="12.75" x14ac:dyDescent="0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  <c r="BE943" s="36"/>
      <c r="BF943" s="36"/>
      <c r="BG943" s="36"/>
      <c r="BH943" s="36"/>
      <c r="BI943" s="36"/>
      <c r="BJ943" s="36"/>
      <c r="BK943" s="36"/>
      <c r="BL943" s="36"/>
      <c r="BM943" s="36"/>
      <c r="BN943" s="36"/>
      <c r="BO943" s="36"/>
    </row>
    <row r="944" spans="1:67" ht="12.75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36"/>
      <c r="BF944" s="36"/>
      <c r="BG944" s="36"/>
      <c r="BH944" s="36"/>
      <c r="BI944" s="36"/>
      <c r="BJ944" s="36"/>
      <c r="BK944" s="36"/>
      <c r="BL944" s="36"/>
      <c r="BM944" s="36"/>
      <c r="BN944" s="36"/>
      <c r="BO944" s="36"/>
    </row>
    <row r="945" spans="1:67" ht="12.75" x14ac:dyDescent="0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  <c r="BE945" s="36"/>
      <c r="BF945" s="36"/>
      <c r="BG945" s="36"/>
      <c r="BH945" s="36"/>
      <c r="BI945" s="36"/>
      <c r="BJ945" s="36"/>
      <c r="BK945" s="36"/>
      <c r="BL945" s="36"/>
      <c r="BM945" s="36"/>
      <c r="BN945" s="36"/>
      <c r="BO945" s="36"/>
    </row>
    <row r="946" spans="1:67" ht="12.75" x14ac:dyDescent="0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36"/>
      <c r="BF946" s="36"/>
      <c r="BG946" s="36"/>
      <c r="BH946" s="36"/>
      <c r="BI946" s="36"/>
      <c r="BJ946" s="36"/>
      <c r="BK946" s="36"/>
      <c r="BL946" s="36"/>
      <c r="BM946" s="36"/>
      <c r="BN946" s="36"/>
      <c r="BO946" s="36"/>
    </row>
    <row r="947" spans="1:67" ht="12.75" x14ac:dyDescent="0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  <c r="BE947" s="36"/>
      <c r="BF947" s="36"/>
      <c r="BG947" s="36"/>
      <c r="BH947" s="36"/>
      <c r="BI947" s="36"/>
      <c r="BJ947" s="36"/>
      <c r="BK947" s="36"/>
      <c r="BL947" s="36"/>
      <c r="BM947" s="36"/>
      <c r="BN947" s="36"/>
      <c r="BO947" s="36"/>
    </row>
    <row r="948" spans="1:67" ht="12.75" x14ac:dyDescent="0.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36"/>
      <c r="BF948" s="36"/>
      <c r="BG948" s="36"/>
      <c r="BH948" s="36"/>
      <c r="BI948" s="36"/>
      <c r="BJ948" s="36"/>
      <c r="BK948" s="36"/>
      <c r="BL948" s="36"/>
      <c r="BM948" s="36"/>
      <c r="BN948" s="36"/>
      <c r="BO948" s="36"/>
    </row>
    <row r="949" spans="1:67" ht="12.75" x14ac:dyDescent="0.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  <c r="BE949" s="36"/>
      <c r="BF949" s="36"/>
      <c r="BG949" s="36"/>
      <c r="BH949" s="36"/>
      <c r="BI949" s="36"/>
      <c r="BJ949" s="36"/>
      <c r="BK949" s="36"/>
      <c r="BL949" s="36"/>
      <c r="BM949" s="36"/>
      <c r="BN949" s="36"/>
      <c r="BO949" s="36"/>
    </row>
    <row r="950" spans="1:67" ht="12.75" x14ac:dyDescent="0.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36"/>
      <c r="BF950" s="36"/>
      <c r="BG950" s="36"/>
      <c r="BH950" s="36"/>
      <c r="BI950" s="36"/>
      <c r="BJ950" s="36"/>
      <c r="BK950" s="36"/>
      <c r="BL950" s="36"/>
      <c r="BM950" s="36"/>
      <c r="BN950" s="36"/>
      <c r="BO950" s="36"/>
    </row>
    <row r="951" spans="1:67" ht="12.75" x14ac:dyDescent="0.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  <c r="BE951" s="36"/>
      <c r="BF951" s="36"/>
      <c r="BG951" s="36"/>
      <c r="BH951" s="36"/>
      <c r="BI951" s="36"/>
      <c r="BJ951" s="36"/>
      <c r="BK951" s="36"/>
      <c r="BL951" s="36"/>
      <c r="BM951" s="36"/>
      <c r="BN951" s="36"/>
      <c r="BO951" s="36"/>
    </row>
    <row r="952" spans="1:67" ht="12.75" x14ac:dyDescent="0.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36"/>
      <c r="BF952" s="36"/>
      <c r="BG952" s="36"/>
      <c r="BH952" s="36"/>
      <c r="BI952" s="36"/>
      <c r="BJ952" s="36"/>
      <c r="BK952" s="36"/>
      <c r="BL952" s="36"/>
      <c r="BM952" s="36"/>
      <c r="BN952" s="36"/>
      <c r="BO952" s="36"/>
    </row>
    <row r="953" spans="1:67" ht="12.75" x14ac:dyDescent="0.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  <c r="BE953" s="36"/>
      <c r="BF953" s="36"/>
      <c r="BG953" s="36"/>
      <c r="BH953" s="36"/>
      <c r="BI953" s="36"/>
      <c r="BJ953" s="36"/>
      <c r="BK953" s="36"/>
      <c r="BL953" s="36"/>
      <c r="BM953" s="36"/>
      <c r="BN953" s="36"/>
      <c r="BO953" s="36"/>
    </row>
    <row r="954" spans="1:67" ht="12.75" x14ac:dyDescent="0.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36"/>
      <c r="BF954" s="36"/>
      <c r="BG954" s="36"/>
      <c r="BH954" s="36"/>
      <c r="BI954" s="36"/>
      <c r="BJ954" s="36"/>
      <c r="BK954" s="36"/>
      <c r="BL954" s="36"/>
      <c r="BM954" s="36"/>
      <c r="BN954" s="36"/>
      <c r="BO954" s="36"/>
    </row>
    <row r="955" spans="1:67" ht="12.75" x14ac:dyDescent="0.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36"/>
      <c r="BF955" s="36"/>
      <c r="BG955" s="36"/>
      <c r="BH955" s="36"/>
      <c r="BI955" s="36"/>
      <c r="BJ955" s="36"/>
      <c r="BK955" s="36"/>
      <c r="BL955" s="36"/>
      <c r="BM955" s="36"/>
      <c r="BN955" s="36"/>
      <c r="BO955" s="36"/>
    </row>
    <row r="956" spans="1:67" ht="12.75" x14ac:dyDescent="0.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36"/>
      <c r="BF956" s="36"/>
      <c r="BG956" s="36"/>
      <c r="BH956" s="36"/>
      <c r="BI956" s="36"/>
      <c r="BJ956" s="36"/>
      <c r="BK956" s="36"/>
      <c r="BL956" s="36"/>
      <c r="BM956" s="36"/>
      <c r="BN956" s="36"/>
      <c r="BO956" s="36"/>
    </row>
    <row r="957" spans="1:67" ht="12.75" x14ac:dyDescent="0.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  <c r="BE957" s="36"/>
      <c r="BF957" s="36"/>
      <c r="BG957" s="36"/>
      <c r="BH957" s="36"/>
      <c r="BI957" s="36"/>
      <c r="BJ957" s="36"/>
      <c r="BK957" s="36"/>
      <c r="BL957" s="36"/>
      <c r="BM957" s="36"/>
      <c r="BN957" s="36"/>
      <c r="BO957" s="36"/>
    </row>
    <row r="958" spans="1:67" ht="12.75" x14ac:dyDescent="0.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36"/>
      <c r="BF958" s="36"/>
      <c r="BG958" s="36"/>
      <c r="BH958" s="36"/>
      <c r="BI958" s="36"/>
      <c r="BJ958" s="36"/>
      <c r="BK958" s="36"/>
      <c r="BL958" s="36"/>
      <c r="BM958" s="36"/>
      <c r="BN958" s="36"/>
      <c r="BO958" s="36"/>
    </row>
    <row r="959" spans="1:67" ht="12.75" x14ac:dyDescent="0.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  <c r="BE959" s="36"/>
      <c r="BF959" s="36"/>
      <c r="BG959" s="36"/>
      <c r="BH959" s="36"/>
      <c r="BI959" s="36"/>
      <c r="BJ959" s="36"/>
      <c r="BK959" s="36"/>
      <c r="BL959" s="36"/>
      <c r="BM959" s="36"/>
      <c r="BN959" s="36"/>
      <c r="BO959" s="36"/>
    </row>
    <row r="960" spans="1:67" ht="12.75" x14ac:dyDescent="0.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36"/>
      <c r="BF960" s="36"/>
      <c r="BG960" s="36"/>
      <c r="BH960" s="36"/>
      <c r="BI960" s="36"/>
      <c r="BJ960" s="36"/>
      <c r="BK960" s="36"/>
      <c r="BL960" s="36"/>
      <c r="BM960" s="36"/>
      <c r="BN960" s="36"/>
      <c r="BO960" s="36"/>
    </row>
    <row r="961" spans="1:67" ht="12.75" x14ac:dyDescent="0.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  <c r="BE961" s="36"/>
      <c r="BF961" s="36"/>
      <c r="BG961" s="36"/>
      <c r="BH961" s="36"/>
      <c r="BI961" s="36"/>
      <c r="BJ961" s="36"/>
      <c r="BK961" s="36"/>
      <c r="BL961" s="36"/>
      <c r="BM961" s="36"/>
      <c r="BN961" s="36"/>
      <c r="BO961" s="36"/>
    </row>
    <row r="962" spans="1:67" ht="12.75" x14ac:dyDescent="0.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36"/>
      <c r="BF962" s="36"/>
      <c r="BG962" s="36"/>
      <c r="BH962" s="36"/>
      <c r="BI962" s="36"/>
      <c r="BJ962" s="36"/>
      <c r="BK962" s="36"/>
      <c r="BL962" s="36"/>
      <c r="BM962" s="36"/>
      <c r="BN962" s="36"/>
      <c r="BO962" s="36"/>
    </row>
    <row r="963" spans="1:67" ht="12.75" x14ac:dyDescent="0.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  <c r="BE963" s="36"/>
      <c r="BF963" s="36"/>
      <c r="BG963" s="36"/>
      <c r="BH963" s="36"/>
      <c r="BI963" s="36"/>
      <c r="BJ963" s="36"/>
      <c r="BK963" s="36"/>
      <c r="BL963" s="36"/>
      <c r="BM963" s="36"/>
      <c r="BN963" s="36"/>
      <c r="BO963" s="36"/>
    </row>
    <row r="964" spans="1:67" ht="12.75" x14ac:dyDescent="0.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36"/>
      <c r="BF964" s="36"/>
      <c r="BG964" s="36"/>
      <c r="BH964" s="36"/>
      <c r="BI964" s="36"/>
      <c r="BJ964" s="36"/>
      <c r="BK964" s="36"/>
      <c r="BL964" s="36"/>
      <c r="BM964" s="36"/>
      <c r="BN964" s="36"/>
      <c r="BO964" s="36"/>
    </row>
    <row r="965" spans="1:67" ht="12.75" x14ac:dyDescent="0.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  <c r="BE965" s="36"/>
      <c r="BF965" s="36"/>
      <c r="BG965" s="36"/>
      <c r="BH965" s="36"/>
      <c r="BI965" s="36"/>
      <c r="BJ965" s="36"/>
      <c r="BK965" s="36"/>
      <c r="BL965" s="36"/>
      <c r="BM965" s="36"/>
      <c r="BN965" s="36"/>
      <c r="BO965" s="36"/>
    </row>
    <row r="966" spans="1:67" ht="12.75" x14ac:dyDescent="0.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36"/>
      <c r="BF966" s="36"/>
      <c r="BG966" s="36"/>
      <c r="BH966" s="36"/>
      <c r="BI966" s="36"/>
      <c r="BJ966" s="36"/>
      <c r="BK966" s="36"/>
      <c r="BL966" s="36"/>
      <c r="BM966" s="36"/>
      <c r="BN966" s="36"/>
      <c r="BO966" s="36"/>
    </row>
    <row r="967" spans="1:67" ht="12.75" x14ac:dyDescent="0.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  <c r="BE967" s="36"/>
      <c r="BF967" s="36"/>
      <c r="BG967" s="36"/>
      <c r="BH967" s="36"/>
      <c r="BI967" s="36"/>
      <c r="BJ967" s="36"/>
      <c r="BK967" s="36"/>
      <c r="BL967" s="36"/>
      <c r="BM967" s="36"/>
      <c r="BN967" s="36"/>
      <c r="BO967" s="36"/>
    </row>
    <row r="968" spans="1:67" ht="12.75" x14ac:dyDescent="0.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F968" s="36"/>
      <c r="BG968" s="36"/>
      <c r="BH968" s="36"/>
      <c r="BI968" s="36"/>
      <c r="BJ968" s="36"/>
      <c r="BK968" s="36"/>
      <c r="BL968" s="36"/>
      <c r="BM968" s="36"/>
      <c r="BN968" s="36"/>
      <c r="BO968" s="36"/>
    </row>
    <row r="969" spans="1:67" ht="12.75" x14ac:dyDescent="0.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  <c r="BE969" s="36"/>
      <c r="BF969" s="36"/>
      <c r="BG969" s="36"/>
      <c r="BH969" s="36"/>
      <c r="BI969" s="36"/>
      <c r="BJ969" s="36"/>
      <c r="BK969" s="36"/>
      <c r="BL969" s="36"/>
      <c r="BM969" s="36"/>
      <c r="BN969" s="36"/>
      <c r="BO969" s="36"/>
    </row>
    <row r="970" spans="1:67" ht="12.75" x14ac:dyDescent="0.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36"/>
      <c r="BF970" s="36"/>
      <c r="BG970" s="36"/>
      <c r="BH970" s="36"/>
      <c r="BI970" s="36"/>
      <c r="BJ970" s="36"/>
      <c r="BK970" s="36"/>
      <c r="BL970" s="36"/>
      <c r="BM970" s="36"/>
      <c r="BN970" s="36"/>
      <c r="BO970" s="36"/>
    </row>
    <row r="971" spans="1:67" ht="12.75" x14ac:dyDescent="0.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  <c r="BE971" s="36"/>
      <c r="BF971" s="36"/>
      <c r="BG971" s="36"/>
      <c r="BH971" s="36"/>
      <c r="BI971" s="36"/>
      <c r="BJ971" s="36"/>
      <c r="BK971" s="36"/>
      <c r="BL971" s="36"/>
      <c r="BM971" s="36"/>
      <c r="BN971" s="36"/>
      <c r="BO971" s="36"/>
    </row>
    <row r="972" spans="1:67" ht="12.75" x14ac:dyDescent="0.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36"/>
      <c r="BF972" s="36"/>
      <c r="BG972" s="36"/>
      <c r="BH972" s="36"/>
      <c r="BI972" s="36"/>
      <c r="BJ972" s="36"/>
      <c r="BK972" s="36"/>
      <c r="BL972" s="36"/>
      <c r="BM972" s="36"/>
      <c r="BN972" s="36"/>
      <c r="BO972" s="36"/>
    </row>
    <row r="973" spans="1:67" ht="12.75" x14ac:dyDescent="0.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  <c r="BE973" s="36"/>
      <c r="BF973" s="36"/>
      <c r="BG973" s="36"/>
      <c r="BH973" s="36"/>
      <c r="BI973" s="36"/>
      <c r="BJ973" s="36"/>
      <c r="BK973" s="36"/>
      <c r="BL973" s="36"/>
      <c r="BM973" s="36"/>
      <c r="BN973" s="36"/>
      <c r="BO973" s="36"/>
    </row>
    <row r="974" spans="1:67" ht="12.75" x14ac:dyDescent="0.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36"/>
      <c r="BF974" s="36"/>
      <c r="BG974" s="36"/>
      <c r="BH974" s="36"/>
      <c r="BI974" s="36"/>
      <c r="BJ974" s="36"/>
      <c r="BK974" s="36"/>
      <c r="BL974" s="36"/>
      <c r="BM974" s="36"/>
      <c r="BN974" s="36"/>
      <c r="BO974" s="36"/>
    </row>
    <row r="975" spans="1:67" ht="12.75" x14ac:dyDescent="0.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  <c r="BE975" s="36"/>
      <c r="BF975" s="36"/>
      <c r="BG975" s="36"/>
      <c r="BH975" s="36"/>
      <c r="BI975" s="36"/>
      <c r="BJ975" s="36"/>
      <c r="BK975" s="36"/>
      <c r="BL975" s="36"/>
      <c r="BM975" s="36"/>
      <c r="BN975" s="36"/>
      <c r="BO975" s="36"/>
    </row>
    <row r="976" spans="1:67" ht="12.75" x14ac:dyDescent="0.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36"/>
      <c r="BF976" s="36"/>
      <c r="BG976" s="36"/>
      <c r="BH976" s="36"/>
      <c r="BI976" s="36"/>
      <c r="BJ976" s="36"/>
      <c r="BK976" s="36"/>
      <c r="BL976" s="36"/>
      <c r="BM976" s="36"/>
      <c r="BN976" s="36"/>
      <c r="BO976" s="36"/>
    </row>
    <row r="977" spans="1:67" ht="12.75" x14ac:dyDescent="0.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  <c r="BE977" s="36"/>
      <c r="BF977" s="36"/>
      <c r="BG977" s="36"/>
      <c r="BH977" s="36"/>
      <c r="BI977" s="36"/>
      <c r="BJ977" s="36"/>
      <c r="BK977" s="36"/>
      <c r="BL977" s="36"/>
      <c r="BM977" s="36"/>
      <c r="BN977" s="36"/>
      <c r="BO977" s="36"/>
    </row>
    <row r="978" spans="1:67" ht="12.75" x14ac:dyDescent="0.2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36"/>
      <c r="BF978" s="36"/>
      <c r="BG978" s="36"/>
      <c r="BH978" s="36"/>
      <c r="BI978" s="36"/>
      <c r="BJ978" s="36"/>
      <c r="BK978" s="36"/>
      <c r="BL978" s="36"/>
      <c r="BM978" s="36"/>
      <c r="BN978" s="36"/>
      <c r="BO978" s="36"/>
    </row>
    <row r="979" spans="1:67" ht="12.75" x14ac:dyDescent="0.2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  <c r="BE979" s="36"/>
      <c r="BF979" s="36"/>
      <c r="BG979" s="36"/>
      <c r="BH979" s="36"/>
      <c r="BI979" s="36"/>
      <c r="BJ979" s="36"/>
      <c r="BK979" s="36"/>
      <c r="BL979" s="36"/>
      <c r="BM979" s="36"/>
      <c r="BN979" s="36"/>
      <c r="BO979" s="36"/>
    </row>
    <row r="980" spans="1:67" ht="12.75" x14ac:dyDescent="0.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F980" s="36"/>
      <c r="BG980" s="36"/>
      <c r="BH980" s="36"/>
      <c r="BI980" s="36"/>
      <c r="BJ980" s="36"/>
      <c r="BK980" s="36"/>
      <c r="BL980" s="36"/>
      <c r="BM980" s="36"/>
      <c r="BN980" s="36"/>
      <c r="BO980" s="36"/>
    </row>
    <row r="981" spans="1:67" ht="12.75" x14ac:dyDescent="0.2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  <c r="BE981" s="36"/>
      <c r="BF981" s="36"/>
      <c r="BG981" s="36"/>
      <c r="BH981" s="36"/>
      <c r="BI981" s="36"/>
      <c r="BJ981" s="36"/>
      <c r="BK981" s="36"/>
      <c r="BL981" s="36"/>
      <c r="BM981" s="36"/>
      <c r="BN981" s="36"/>
      <c r="BO981" s="36"/>
    </row>
    <row r="982" spans="1:67" ht="12.75" x14ac:dyDescent="0.2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36"/>
      <c r="BF982" s="36"/>
      <c r="BG982" s="36"/>
      <c r="BH982" s="36"/>
      <c r="BI982" s="36"/>
      <c r="BJ982" s="36"/>
      <c r="BK982" s="36"/>
      <c r="BL982" s="36"/>
      <c r="BM982" s="36"/>
      <c r="BN982" s="36"/>
      <c r="BO982" s="36"/>
    </row>
    <row r="983" spans="1:67" ht="12.75" x14ac:dyDescent="0.2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  <c r="BE983" s="36"/>
      <c r="BF983" s="36"/>
      <c r="BG983" s="36"/>
      <c r="BH983" s="36"/>
      <c r="BI983" s="36"/>
      <c r="BJ983" s="36"/>
      <c r="BK983" s="36"/>
      <c r="BL983" s="36"/>
      <c r="BM983" s="36"/>
      <c r="BN983" s="36"/>
      <c r="BO983" s="36"/>
    </row>
    <row r="984" spans="1:67" ht="12.75" x14ac:dyDescent="0.2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F984" s="36"/>
      <c r="BG984" s="36"/>
      <c r="BH984" s="36"/>
      <c r="BI984" s="36"/>
      <c r="BJ984" s="36"/>
      <c r="BK984" s="36"/>
      <c r="BL984" s="36"/>
      <c r="BM984" s="36"/>
      <c r="BN984" s="36"/>
      <c r="BO984" s="36"/>
    </row>
    <row r="985" spans="1:67" ht="12.75" x14ac:dyDescent="0.2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  <c r="BE985" s="36"/>
      <c r="BF985" s="36"/>
      <c r="BG985" s="36"/>
      <c r="BH985" s="36"/>
      <c r="BI985" s="36"/>
      <c r="BJ985" s="36"/>
      <c r="BK985" s="36"/>
      <c r="BL985" s="36"/>
      <c r="BM985" s="36"/>
      <c r="BN985" s="36"/>
      <c r="BO985" s="36"/>
    </row>
    <row r="986" spans="1:67" ht="12.75" x14ac:dyDescent="0.2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36"/>
      <c r="BF986" s="36"/>
      <c r="BG986" s="36"/>
      <c r="BH986" s="36"/>
      <c r="BI986" s="36"/>
      <c r="BJ986" s="36"/>
      <c r="BK986" s="36"/>
      <c r="BL986" s="36"/>
      <c r="BM986" s="36"/>
      <c r="BN986" s="36"/>
      <c r="BO986" s="36"/>
    </row>
    <row r="987" spans="1:67" ht="12.75" x14ac:dyDescent="0.2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  <c r="BE987" s="36"/>
      <c r="BF987" s="36"/>
      <c r="BG987" s="36"/>
      <c r="BH987" s="36"/>
      <c r="BI987" s="36"/>
      <c r="BJ987" s="36"/>
      <c r="BK987" s="36"/>
      <c r="BL987" s="36"/>
      <c r="BM987" s="36"/>
      <c r="BN987" s="36"/>
      <c r="BO987" s="36"/>
    </row>
    <row r="988" spans="1:67" ht="12.75" x14ac:dyDescent="0.2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F988" s="36"/>
      <c r="BG988" s="36"/>
      <c r="BH988" s="36"/>
      <c r="BI988" s="36"/>
      <c r="BJ988" s="36"/>
      <c r="BK988" s="36"/>
      <c r="BL988" s="36"/>
      <c r="BM988" s="36"/>
      <c r="BN988" s="36"/>
      <c r="BO988" s="36"/>
    </row>
    <row r="989" spans="1:67" ht="12.75" x14ac:dyDescent="0.2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  <c r="BD989" s="36"/>
      <c r="BE989" s="36"/>
      <c r="BF989" s="36"/>
      <c r="BG989" s="36"/>
      <c r="BH989" s="36"/>
      <c r="BI989" s="36"/>
      <c r="BJ989" s="36"/>
      <c r="BK989" s="36"/>
      <c r="BL989" s="36"/>
      <c r="BM989" s="36"/>
      <c r="BN989" s="36"/>
      <c r="BO989" s="36"/>
    </row>
    <row r="990" spans="1:67" ht="12.75" x14ac:dyDescent="0.2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  <c r="BD990" s="36"/>
      <c r="BE990" s="36"/>
      <c r="BF990" s="36"/>
      <c r="BG990" s="36"/>
      <c r="BH990" s="36"/>
      <c r="BI990" s="36"/>
      <c r="BJ990" s="36"/>
      <c r="BK990" s="36"/>
      <c r="BL990" s="36"/>
      <c r="BM990" s="36"/>
      <c r="BN990" s="36"/>
      <c r="BO990" s="36"/>
    </row>
    <row r="991" spans="1:67" ht="12.75" x14ac:dyDescent="0.2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  <c r="AY991" s="36"/>
      <c r="AZ991" s="36"/>
      <c r="BA991" s="36"/>
      <c r="BB991" s="36"/>
      <c r="BC991" s="36"/>
      <c r="BD991" s="36"/>
      <c r="BE991" s="36"/>
      <c r="BF991" s="36"/>
      <c r="BG991" s="36"/>
      <c r="BH991" s="36"/>
      <c r="BI991" s="36"/>
      <c r="BJ991" s="36"/>
      <c r="BK991" s="36"/>
      <c r="BL991" s="36"/>
      <c r="BM991" s="36"/>
      <c r="BN991" s="36"/>
      <c r="BO991" s="36"/>
    </row>
    <row r="992" spans="1:67" ht="12.75" x14ac:dyDescent="0.2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  <c r="BD992" s="36"/>
      <c r="BE992" s="36"/>
      <c r="BF992" s="36"/>
      <c r="BG992" s="36"/>
      <c r="BH992" s="36"/>
      <c r="BI992" s="36"/>
      <c r="BJ992" s="36"/>
      <c r="BK992" s="36"/>
      <c r="BL992" s="36"/>
      <c r="BM992" s="36"/>
      <c r="BN992" s="36"/>
      <c r="BO992" s="36"/>
    </row>
    <row r="993" spans="1:67" ht="12.75" x14ac:dyDescent="0.2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  <c r="AY993" s="36"/>
      <c r="AZ993" s="36"/>
      <c r="BA993" s="36"/>
      <c r="BB993" s="36"/>
      <c r="BC993" s="36"/>
      <c r="BD993" s="36"/>
      <c r="BE993" s="36"/>
      <c r="BF993" s="36"/>
      <c r="BG993" s="36"/>
      <c r="BH993" s="36"/>
      <c r="BI993" s="36"/>
      <c r="BJ993" s="36"/>
      <c r="BK993" s="36"/>
      <c r="BL993" s="36"/>
      <c r="BM993" s="36"/>
      <c r="BN993" s="36"/>
      <c r="BO993" s="36"/>
    </row>
    <row r="994" spans="1:67" ht="12.75" x14ac:dyDescent="0.2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  <c r="BD994" s="36"/>
      <c r="BE994" s="36"/>
      <c r="BF994" s="36"/>
      <c r="BG994" s="36"/>
      <c r="BH994" s="36"/>
      <c r="BI994" s="36"/>
      <c r="BJ994" s="36"/>
      <c r="BK994" s="36"/>
      <c r="BL994" s="36"/>
      <c r="BM994" s="36"/>
      <c r="BN994" s="36"/>
      <c r="BO994" s="36"/>
    </row>
    <row r="995" spans="1:67" ht="12.75" x14ac:dyDescent="0.2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  <c r="AY995" s="36"/>
      <c r="AZ995" s="36"/>
      <c r="BA995" s="36"/>
      <c r="BB995" s="36"/>
      <c r="BC995" s="36"/>
      <c r="BD995" s="36"/>
      <c r="BE995" s="36"/>
      <c r="BF995" s="36"/>
      <c r="BG995" s="36"/>
      <c r="BH995" s="36"/>
      <c r="BI995" s="36"/>
      <c r="BJ995" s="36"/>
      <c r="BK995" s="36"/>
      <c r="BL995" s="36"/>
      <c r="BM995" s="36"/>
      <c r="BN995" s="36"/>
      <c r="BO995" s="36"/>
    </row>
    <row r="996" spans="1:67" ht="12.75" x14ac:dyDescent="0.2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36"/>
      <c r="BF996" s="36"/>
      <c r="BG996" s="36"/>
      <c r="BH996" s="36"/>
      <c r="BI996" s="36"/>
      <c r="BJ996" s="36"/>
      <c r="BK996" s="36"/>
      <c r="BL996" s="36"/>
      <c r="BM996" s="36"/>
      <c r="BN996" s="36"/>
      <c r="BO996" s="36"/>
    </row>
    <row r="997" spans="1:67" ht="12.75" x14ac:dyDescent="0.2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  <c r="AY997" s="36"/>
      <c r="AZ997" s="36"/>
      <c r="BA997" s="36"/>
      <c r="BB997" s="36"/>
      <c r="BC997" s="36"/>
      <c r="BD997" s="36"/>
      <c r="BE997" s="36"/>
      <c r="BF997" s="36"/>
      <c r="BG997" s="36"/>
      <c r="BH997" s="36"/>
      <c r="BI997" s="36"/>
      <c r="BJ997" s="36"/>
      <c r="BK997" s="36"/>
      <c r="BL997" s="36"/>
      <c r="BM997" s="36"/>
      <c r="BN997" s="36"/>
      <c r="BO997" s="36"/>
    </row>
    <row r="998" spans="1:67" ht="12.75" x14ac:dyDescent="0.2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  <c r="BD998" s="36"/>
      <c r="BE998" s="36"/>
      <c r="BF998" s="36"/>
      <c r="BG998" s="36"/>
      <c r="BH998" s="36"/>
      <c r="BI998" s="36"/>
      <c r="BJ998" s="36"/>
      <c r="BK998" s="36"/>
      <c r="BL998" s="36"/>
      <c r="BM998" s="36"/>
      <c r="BN998" s="36"/>
      <c r="BO998" s="36"/>
    </row>
    <row r="999" spans="1:67" ht="12.75" x14ac:dyDescent="0.2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  <c r="AY999" s="36"/>
      <c r="AZ999" s="36"/>
      <c r="BA999" s="36"/>
      <c r="BB999" s="36"/>
      <c r="BC999" s="36"/>
      <c r="BD999" s="36"/>
      <c r="BE999" s="36"/>
      <c r="BF999" s="36"/>
      <c r="BG999" s="36"/>
      <c r="BH999" s="36"/>
      <c r="BI999" s="36"/>
      <c r="BJ999" s="36"/>
      <c r="BK999" s="36"/>
      <c r="BL999" s="36"/>
      <c r="BM999" s="36"/>
      <c r="BN999" s="36"/>
      <c r="BO999" s="36"/>
    </row>
    <row r="1000" spans="1:67" ht="12.75" x14ac:dyDescent="0.2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  <c r="BD1000" s="36"/>
      <c r="BE1000" s="36"/>
      <c r="BF1000" s="36"/>
      <c r="BG1000" s="36"/>
      <c r="BH1000" s="36"/>
      <c r="BI1000" s="36"/>
      <c r="BJ1000" s="36"/>
      <c r="BK1000" s="36"/>
      <c r="BL1000" s="36"/>
      <c r="BM1000" s="36"/>
      <c r="BN1000" s="36"/>
      <c r="BO1000" s="36"/>
    </row>
    <row r="1001" spans="1:67" ht="12.75" x14ac:dyDescent="0.2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6"/>
      <c r="AV1001" s="36"/>
      <c r="AW1001" s="36"/>
      <c r="AX1001" s="36"/>
      <c r="AY1001" s="36"/>
      <c r="AZ1001" s="36"/>
      <c r="BA1001" s="36"/>
      <c r="BB1001" s="36"/>
      <c r="BC1001" s="36"/>
      <c r="BD1001" s="36"/>
      <c r="BE1001" s="36"/>
      <c r="BF1001" s="36"/>
      <c r="BG1001" s="36"/>
      <c r="BH1001" s="36"/>
      <c r="BI1001" s="36"/>
      <c r="BJ1001" s="36"/>
      <c r="BK1001" s="36"/>
      <c r="BL1001" s="36"/>
      <c r="BM1001" s="36"/>
      <c r="BN1001" s="36"/>
      <c r="BO1001" s="36"/>
    </row>
    <row r="1002" spans="1:67" ht="12.75" x14ac:dyDescent="0.2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6"/>
      <c r="AV1002" s="36"/>
      <c r="AW1002" s="36"/>
      <c r="AX1002" s="36"/>
      <c r="AY1002" s="36"/>
      <c r="AZ1002" s="36"/>
      <c r="BA1002" s="36"/>
      <c r="BB1002" s="36"/>
      <c r="BC1002" s="36"/>
      <c r="BD1002" s="36"/>
      <c r="BE1002" s="36"/>
      <c r="BF1002" s="36"/>
      <c r="BG1002" s="36"/>
      <c r="BH1002" s="36"/>
      <c r="BI1002" s="36"/>
      <c r="BJ1002" s="36"/>
      <c r="BK1002" s="36"/>
      <c r="BL1002" s="36"/>
      <c r="BM1002" s="36"/>
      <c r="BN1002" s="36"/>
      <c r="BO1002" s="36"/>
    </row>
    <row r="1003" spans="1:67" ht="12.75" x14ac:dyDescent="0.2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6"/>
      <c r="AV1003" s="36"/>
      <c r="AW1003" s="36"/>
      <c r="AX1003" s="36"/>
      <c r="AY1003" s="36"/>
      <c r="AZ1003" s="36"/>
      <c r="BA1003" s="36"/>
      <c r="BB1003" s="36"/>
      <c r="BC1003" s="36"/>
      <c r="BD1003" s="36"/>
      <c r="BE1003" s="36"/>
      <c r="BF1003" s="36"/>
      <c r="BG1003" s="36"/>
      <c r="BH1003" s="36"/>
      <c r="BI1003" s="36"/>
      <c r="BJ1003" s="36"/>
      <c r="BK1003" s="36"/>
      <c r="BL1003" s="36"/>
      <c r="BM1003" s="36"/>
      <c r="BN1003" s="36"/>
      <c r="BO1003" s="36"/>
    </row>
    <row r="1004" spans="1:67" ht="12.75" x14ac:dyDescent="0.2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6"/>
      <c r="AV1004" s="36"/>
      <c r="AW1004" s="36"/>
      <c r="AX1004" s="36"/>
      <c r="AY1004" s="36"/>
      <c r="AZ1004" s="36"/>
      <c r="BA1004" s="36"/>
      <c r="BB1004" s="36"/>
      <c r="BC1004" s="36"/>
      <c r="BD1004" s="36"/>
      <c r="BE1004" s="36"/>
      <c r="BF1004" s="36"/>
      <c r="BG1004" s="36"/>
      <c r="BH1004" s="36"/>
      <c r="BI1004" s="36"/>
      <c r="BJ1004" s="36"/>
      <c r="BK1004" s="36"/>
      <c r="BL1004" s="36"/>
      <c r="BM1004" s="36"/>
      <c r="BN1004" s="36"/>
      <c r="BO1004" s="36"/>
    </row>
    <row r="1005" spans="1:67" ht="12.75" x14ac:dyDescent="0.2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  <c r="AS1005" s="36"/>
      <c r="AT1005" s="36"/>
      <c r="AU1005" s="36"/>
      <c r="AV1005" s="36"/>
      <c r="AW1005" s="36"/>
      <c r="AX1005" s="36"/>
      <c r="AY1005" s="36"/>
      <c r="AZ1005" s="36"/>
      <c r="BA1005" s="36"/>
      <c r="BB1005" s="36"/>
      <c r="BC1005" s="36"/>
      <c r="BD1005" s="36"/>
      <c r="BE1005" s="36"/>
      <c r="BF1005" s="36"/>
      <c r="BG1005" s="36"/>
      <c r="BH1005" s="36"/>
      <c r="BI1005" s="36"/>
      <c r="BJ1005" s="36"/>
      <c r="BK1005" s="36"/>
      <c r="BL1005" s="36"/>
      <c r="BM1005" s="36"/>
      <c r="BN1005" s="36"/>
      <c r="BO1005" s="36"/>
    </row>
    <row r="1006" spans="1:67" ht="12.75" x14ac:dyDescent="0.2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  <c r="AS1006" s="36"/>
      <c r="AT1006" s="36"/>
      <c r="AU1006" s="36"/>
      <c r="AV1006" s="36"/>
      <c r="AW1006" s="36"/>
      <c r="AX1006" s="36"/>
      <c r="AY1006" s="36"/>
      <c r="AZ1006" s="36"/>
      <c r="BA1006" s="36"/>
      <c r="BB1006" s="36"/>
      <c r="BC1006" s="36"/>
      <c r="BD1006" s="36"/>
      <c r="BE1006" s="36"/>
      <c r="BF1006" s="36"/>
      <c r="BG1006" s="36"/>
      <c r="BH1006" s="36"/>
      <c r="BI1006" s="36"/>
      <c r="BJ1006" s="36"/>
      <c r="BK1006" s="36"/>
      <c r="BL1006" s="36"/>
      <c r="BM1006" s="36"/>
      <c r="BN1006" s="36"/>
      <c r="BO1006" s="36"/>
    </row>
    <row r="1007" spans="1:67" ht="12.75" x14ac:dyDescent="0.2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6"/>
      <c r="AT1007" s="36"/>
      <c r="AU1007" s="36"/>
      <c r="AV1007" s="36"/>
      <c r="AW1007" s="36"/>
      <c r="AX1007" s="36"/>
      <c r="AY1007" s="36"/>
      <c r="AZ1007" s="36"/>
      <c r="BA1007" s="36"/>
      <c r="BB1007" s="36"/>
      <c r="BC1007" s="36"/>
      <c r="BD1007" s="36"/>
      <c r="BE1007" s="36"/>
      <c r="BF1007" s="36"/>
      <c r="BG1007" s="36"/>
      <c r="BH1007" s="36"/>
      <c r="BI1007" s="36"/>
      <c r="BJ1007" s="36"/>
      <c r="BK1007" s="36"/>
      <c r="BL1007" s="36"/>
      <c r="BM1007" s="36"/>
      <c r="BN1007" s="36"/>
      <c r="BO1007" s="36"/>
    </row>
    <row r="1008" spans="1:67" ht="12.75" x14ac:dyDescent="0.2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  <c r="AS1008" s="36"/>
      <c r="AT1008" s="36"/>
      <c r="AU1008" s="36"/>
      <c r="AV1008" s="36"/>
      <c r="AW1008" s="36"/>
      <c r="AX1008" s="36"/>
      <c r="AY1008" s="36"/>
      <c r="AZ1008" s="36"/>
      <c r="BA1008" s="36"/>
      <c r="BB1008" s="36"/>
      <c r="BC1008" s="36"/>
      <c r="BD1008" s="36"/>
      <c r="BE1008" s="36"/>
      <c r="BF1008" s="36"/>
      <c r="BG1008" s="36"/>
      <c r="BH1008" s="36"/>
      <c r="BI1008" s="36"/>
      <c r="BJ1008" s="36"/>
      <c r="BK1008" s="36"/>
      <c r="BL1008" s="36"/>
      <c r="BM1008" s="36"/>
      <c r="BN1008" s="36"/>
      <c r="BO1008" s="36"/>
    </row>
    <row r="1009" spans="1:67" ht="12.75" x14ac:dyDescent="0.2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  <c r="AS1009" s="36"/>
      <c r="AT1009" s="36"/>
      <c r="AU1009" s="36"/>
      <c r="AV1009" s="36"/>
      <c r="AW1009" s="36"/>
      <c r="AX1009" s="36"/>
      <c r="AY1009" s="36"/>
      <c r="AZ1009" s="36"/>
      <c r="BA1009" s="36"/>
      <c r="BB1009" s="36"/>
      <c r="BC1009" s="36"/>
      <c r="BD1009" s="36"/>
      <c r="BE1009" s="36"/>
      <c r="BF1009" s="36"/>
      <c r="BG1009" s="36"/>
      <c r="BH1009" s="36"/>
      <c r="BI1009" s="36"/>
      <c r="BJ1009" s="36"/>
      <c r="BK1009" s="36"/>
      <c r="BL1009" s="36"/>
      <c r="BM1009" s="36"/>
      <c r="BN1009" s="36"/>
      <c r="BO1009" s="36"/>
    </row>
    <row r="1010" spans="1:67" ht="12.75" x14ac:dyDescent="0.2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6"/>
      <c r="AT1010" s="36"/>
      <c r="AU1010" s="36"/>
      <c r="AV1010" s="36"/>
      <c r="AW1010" s="36"/>
      <c r="AX1010" s="36"/>
      <c r="AY1010" s="36"/>
      <c r="AZ1010" s="36"/>
      <c r="BA1010" s="36"/>
      <c r="BB1010" s="36"/>
      <c r="BC1010" s="36"/>
      <c r="BD1010" s="36"/>
      <c r="BE1010" s="36"/>
      <c r="BF1010" s="36"/>
      <c r="BG1010" s="36"/>
      <c r="BH1010" s="36"/>
      <c r="BI1010" s="36"/>
      <c r="BJ1010" s="36"/>
      <c r="BK1010" s="36"/>
      <c r="BL1010" s="36"/>
      <c r="BM1010" s="36"/>
      <c r="BN1010" s="36"/>
      <c r="BO1010" s="36"/>
    </row>
    <row r="1011" spans="1:67" ht="12.75" x14ac:dyDescent="0.2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  <c r="AS1011" s="36"/>
      <c r="AT1011" s="36"/>
      <c r="AU1011" s="36"/>
      <c r="AV1011" s="36"/>
      <c r="AW1011" s="36"/>
      <c r="AX1011" s="36"/>
      <c r="AY1011" s="36"/>
      <c r="AZ1011" s="36"/>
      <c r="BA1011" s="36"/>
      <c r="BB1011" s="36"/>
      <c r="BC1011" s="36"/>
      <c r="BD1011" s="36"/>
      <c r="BE1011" s="36"/>
      <c r="BF1011" s="36"/>
      <c r="BG1011" s="36"/>
      <c r="BH1011" s="36"/>
      <c r="BI1011" s="36"/>
      <c r="BJ1011" s="36"/>
      <c r="BK1011" s="36"/>
      <c r="BL1011" s="36"/>
      <c r="BM1011" s="36"/>
      <c r="BN1011" s="36"/>
      <c r="BO1011" s="36"/>
    </row>
    <row r="1012" spans="1:67" ht="12.75" x14ac:dyDescent="0.2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  <c r="AS1012" s="36"/>
      <c r="AT1012" s="36"/>
      <c r="AU1012" s="36"/>
      <c r="AV1012" s="36"/>
      <c r="AW1012" s="36"/>
      <c r="AX1012" s="36"/>
      <c r="AY1012" s="36"/>
      <c r="AZ1012" s="36"/>
      <c r="BA1012" s="36"/>
      <c r="BB1012" s="36"/>
      <c r="BC1012" s="36"/>
      <c r="BD1012" s="36"/>
      <c r="BE1012" s="36"/>
      <c r="BF1012" s="36"/>
      <c r="BG1012" s="36"/>
      <c r="BH1012" s="36"/>
      <c r="BI1012" s="36"/>
      <c r="BJ1012" s="36"/>
      <c r="BK1012" s="36"/>
      <c r="BL1012" s="36"/>
      <c r="BM1012" s="36"/>
      <c r="BN1012" s="36"/>
      <c r="BO1012" s="36"/>
    </row>
    <row r="1013" spans="1:67" ht="12.75" x14ac:dyDescent="0.2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6"/>
      <c r="AT1013" s="36"/>
      <c r="AU1013" s="36"/>
      <c r="AV1013" s="36"/>
      <c r="AW1013" s="36"/>
      <c r="AX1013" s="36"/>
      <c r="AY1013" s="36"/>
      <c r="AZ1013" s="36"/>
      <c r="BA1013" s="36"/>
      <c r="BB1013" s="36"/>
      <c r="BC1013" s="36"/>
      <c r="BD1013" s="36"/>
      <c r="BE1013" s="36"/>
      <c r="BF1013" s="36"/>
      <c r="BG1013" s="36"/>
      <c r="BH1013" s="36"/>
      <c r="BI1013" s="36"/>
      <c r="BJ1013" s="36"/>
      <c r="BK1013" s="36"/>
      <c r="BL1013" s="36"/>
      <c r="BM1013" s="36"/>
      <c r="BN1013" s="36"/>
      <c r="BO1013" s="36"/>
    </row>
    <row r="1014" spans="1:67" ht="12.75" x14ac:dyDescent="0.2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  <c r="AS1014" s="36"/>
      <c r="AT1014" s="36"/>
      <c r="AU1014" s="36"/>
      <c r="AV1014" s="36"/>
      <c r="AW1014" s="36"/>
      <c r="AX1014" s="36"/>
      <c r="AY1014" s="36"/>
      <c r="AZ1014" s="36"/>
      <c r="BA1014" s="36"/>
      <c r="BB1014" s="36"/>
      <c r="BC1014" s="36"/>
      <c r="BD1014" s="36"/>
      <c r="BE1014" s="36"/>
      <c r="BF1014" s="36"/>
      <c r="BG1014" s="36"/>
      <c r="BH1014" s="36"/>
      <c r="BI1014" s="36"/>
      <c r="BJ1014" s="36"/>
      <c r="BK1014" s="36"/>
      <c r="BL1014" s="36"/>
      <c r="BM1014" s="36"/>
      <c r="BN1014" s="36"/>
      <c r="BO1014" s="36"/>
    </row>
    <row r="1015" spans="1:67" ht="12.75" x14ac:dyDescent="0.2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  <c r="AS1015" s="36"/>
      <c r="AT1015" s="36"/>
      <c r="AU1015" s="36"/>
      <c r="AV1015" s="36"/>
      <c r="AW1015" s="36"/>
      <c r="AX1015" s="36"/>
      <c r="AY1015" s="36"/>
      <c r="AZ1015" s="36"/>
      <c r="BA1015" s="36"/>
      <c r="BB1015" s="36"/>
      <c r="BC1015" s="36"/>
      <c r="BD1015" s="36"/>
      <c r="BE1015" s="36"/>
      <c r="BF1015" s="36"/>
      <c r="BG1015" s="36"/>
      <c r="BH1015" s="36"/>
      <c r="BI1015" s="36"/>
      <c r="BJ1015" s="36"/>
      <c r="BK1015" s="36"/>
      <c r="BL1015" s="36"/>
      <c r="BM1015" s="36"/>
      <c r="BN1015" s="36"/>
      <c r="BO1015" s="36"/>
    </row>
    <row r="1016" spans="1:67" ht="12.75" x14ac:dyDescent="0.2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  <c r="AS1016" s="36"/>
      <c r="AT1016" s="36"/>
      <c r="AU1016" s="36"/>
      <c r="AV1016" s="36"/>
      <c r="AW1016" s="36"/>
      <c r="AX1016" s="36"/>
      <c r="AY1016" s="36"/>
      <c r="AZ1016" s="36"/>
      <c r="BA1016" s="36"/>
      <c r="BB1016" s="36"/>
      <c r="BC1016" s="36"/>
      <c r="BD1016" s="36"/>
      <c r="BE1016" s="36"/>
      <c r="BF1016" s="36"/>
      <c r="BG1016" s="36"/>
      <c r="BH1016" s="36"/>
      <c r="BI1016" s="36"/>
      <c r="BJ1016" s="36"/>
      <c r="BK1016" s="36"/>
      <c r="BL1016" s="36"/>
      <c r="BM1016" s="36"/>
      <c r="BN1016" s="36"/>
      <c r="BO1016" s="36"/>
    </row>
    <row r="1017" spans="1:67" ht="12.75" x14ac:dyDescent="0.2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  <c r="AS1017" s="36"/>
      <c r="AT1017" s="36"/>
      <c r="AU1017" s="36"/>
      <c r="AV1017" s="36"/>
      <c r="AW1017" s="36"/>
      <c r="AX1017" s="36"/>
      <c r="AY1017" s="36"/>
      <c r="AZ1017" s="36"/>
      <c r="BA1017" s="36"/>
      <c r="BB1017" s="36"/>
      <c r="BC1017" s="36"/>
      <c r="BD1017" s="36"/>
      <c r="BE1017" s="36"/>
      <c r="BF1017" s="36"/>
      <c r="BG1017" s="36"/>
      <c r="BH1017" s="36"/>
      <c r="BI1017" s="36"/>
      <c r="BJ1017" s="36"/>
      <c r="BK1017" s="36"/>
      <c r="BL1017" s="36"/>
      <c r="BM1017" s="36"/>
      <c r="BN1017" s="36"/>
      <c r="BO1017" s="36"/>
    </row>
    <row r="1018" spans="1:67" ht="12.75" x14ac:dyDescent="0.2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  <c r="AS1018" s="36"/>
      <c r="AT1018" s="36"/>
      <c r="AU1018" s="36"/>
      <c r="AV1018" s="36"/>
      <c r="AW1018" s="36"/>
      <c r="AX1018" s="36"/>
      <c r="AY1018" s="36"/>
      <c r="AZ1018" s="36"/>
      <c r="BA1018" s="36"/>
      <c r="BB1018" s="36"/>
      <c r="BC1018" s="36"/>
      <c r="BD1018" s="36"/>
      <c r="BE1018" s="36"/>
      <c r="BF1018" s="36"/>
      <c r="BG1018" s="36"/>
      <c r="BH1018" s="36"/>
      <c r="BI1018" s="36"/>
      <c r="BJ1018" s="36"/>
      <c r="BK1018" s="36"/>
      <c r="BL1018" s="36"/>
      <c r="BM1018" s="36"/>
      <c r="BN1018" s="36"/>
      <c r="BO1018" s="36"/>
    </row>
    <row r="1019" spans="1:67" ht="12.75" x14ac:dyDescent="0.2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  <c r="AS1019" s="36"/>
      <c r="AT1019" s="36"/>
      <c r="AU1019" s="36"/>
      <c r="AV1019" s="36"/>
      <c r="AW1019" s="36"/>
      <c r="AX1019" s="36"/>
      <c r="AY1019" s="36"/>
      <c r="AZ1019" s="36"/>
      <c r="BA1019" s="36"/>
      <c r="BB1019" s="36"/>
      <c r="BC1019" s="36"/>
      <c r="BD1019" s="36"/>
      <c r="BE1019" s="36"/>
      <c r="BF1019" s="36"/>
      <c r="BG1019" s="36"/>
      <c r="BH1019" s="36"/>
      <c r="BI1019" s="36"/>
      <c r="BJ1019" s="36"/>
      <c r="BK1019" s="36"/>
      <c r="BL1019" s="36"/>
      <c r="BM1019" s="36"/>
      <c r="BN1019" s="36"/>
      <c r="BO1019" s="36"/>
    </row>
    <row r="1020" spans="1:67" ht="15" customHeight="1" x14ac:dyDescent="0.2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  <c r="AS1020" s="36"/>
      <c r="AT1020" s="36"/>
      <c r="AU1020" s="36"/>
      <c r="AV1020" s="36"/>
      <c r="AW1020" s="36"/>
      <c r="AX1020" s="36"/>
      <c r="AY1020" s="36"/>
      <c r="AZ1020" s="36"/>
      <c r="BA1020" s="36"/>
      <c r="BB1020" s="36"/>
      <c r="BC1020" s="36"/>
      <c r="BD1020" s="36"/>
      <c r="BE1020" s="36"/>
      <c r="BF1020" s="36"/>
      <c r="BG1020" s="36"/>
      <c r="BH1020" s="36"/>
      <c r="BI1020" s="36"/>
      <c r="BJ1020" s="36"/>
      <c r="BK1020" s="36"/>
      <c r="BL1020" s="36"/>
      <c r="BM1020" s="36"/>
      <c r="BN1020" s="36"/>
      <c r="BO1020" s="36"/>
    </row>
    <row r="1021" spans="1:67" ht="15" customHeight="1" x14ac:dyDescent="0.2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  <c r="AS1021" s="36"/>
      <c r="AT1021" s="36"/>
      <c r="AU1021" s="36"/>
      <c r="AV1021" s="36"/>
      <c r="AW1021" s="36"/>
      <c r="AX1021" s="36"/>
      <c r="AY1021" s="36"/>
      <c r="AZ1021" s="36"/>
      <c r="BA1021" s="36"/>
      <c r="BB1021" s="36"/>
      <c r="BC1021" s="36"/>
      <c r="BD1021" s="36"/>
      <c r="BE1021" s="36"/>
      <c r="BF1021" s="36"/>
      <c r="BG1021" s="36"/>
      <c r="BH1021" s="36"/>
      <c r="BI1021" s="36"/>
      <c r="BJ1021" s="36"/>
      <c r="BK1021" s="36"/>
      <c r="BL1021" s="36"/>
      <c r="BM1021" s="36"/>
      <c r="BN1021" s="36"/>
      <c r="BO1021" s="36"/>
    </row>
    <row r="1022" spans="1:67" ht="15" customHeight="1" x14ac:dyDescent="0.2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  <c r="AS1022" s="36"/>
      <c r="AT1022" s="36"/>
      <c r="AU1022" s="36"/>
      <c r="AV1022" s="36"/>
      <c r="AW1022" s="36"/>
      <c r="AX1022" s="36"/>
      <c r="AY1022" s="36"/>
      <c r="AZ1022" s="36"/>
      <c r="BA1022" s="36"/>
      <c r="BB1022" s="36"/>
      <c r="BC1022" s="36"/>
      <c r="BD1022" s="36"/>
      <c r="BE1022" s="36"/>
      <c r="BF1022" s="36"/>
      <c r="BG1022" s="36"/>
      <c r="BH1022" s="36"/>
      <c r="BI1022" s="36"/>
      <c r="BJ1022" s="36"/>
      <c r="BK1022" s="36"/>
      <c r="BL1022" s="36"/>
      <c r="BM1022" s="36"/>
      <c r="BN1022" s="36"/>
      <c r="BO1022" s="36"/>
    </row>
    <row r="1023" spans="1:67" ht="15" customHeight="1" x14ac:dyDescent="0.2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  <c r="AS1023" s="36"/>
      <c r="AT1023" s="36"/>
      <c r="AU1023" s="36"/>
      <c r="AV1023" s="36"/>
      <c r="AW1023" s="36"/>
      <c r="AX1023" s="36"/>
      <c r="AY1023" s="36"/>
      <c r="AZ1023" s="36"/>
      <c r="BA1023" s="36"/>
      <c r="BB1023" s="36"/>
      <c r="BC1023" s="36"/>
      <c r="BD1023" s="36"/>
      <c r="BE1023" s="36"/>
      <c r="BF1023" s="36"/>
      <c r="BG1023" s="36"/>
      <c r="BH1023" s="36"/>
      <c r="BI1023" s="36"/>
      <c r="BJ1023" s="36"/>
      <c r="BK1023" s="36"/>
      <c r="BL1023" s="36"/>
      <c r="BM1023" s="36"/>
      <c r="BN1023" s="36"/>
      <c r="BO1023" s="36"/>
    </row>
    <row r="1024" spans="1:67" ht="15" customHeight="1" x14ac:dyDescent="0.2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  <c r="AS1024" s="36"/>
      <c r="AT1024" s="36"/>
      <c r="AU1024" s="36"/>
      <c r="AV1024" s="36"/>
      <c r="AW1024" s="36"/>
      <c r="AX1024" s="36"/>
      <c r="AY1024" s="36"/>
      <c r="AZ1024" s="36"/>
      <c r="BA1024" s="36"/>
      <c r="BB1024" s="36"/>
      <c r="BC1024" s="36"/>
      <c r="BD1024" s="36"/>
      <c r="BE1024" s="36"/>
      <c r="BF1024" s="36"/>
      <c r="BG1024" s="36"/>
      <c r="BH1024" s="36"/>
      <c r="BI1024" s="36"/>
      <c r="BJ1024" s="36"/>
      <c r="BK1024" s="36"/>
      <c r="BL1024" s="36"/>
      <c r="BM1024" s="36"/>
      <c r="BN1024" s="36"/>
      <c r="BO1024" s="36"/>
    </row>
    <row r="1025" spans="1:67" ht="15" customHeight="1" x14ac:dyDescent="0.2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  <c r="AS1025" s="36"/>
      <c r="AT1025" s="36"/>
      <c r="AU1025" s="36"/>
      <c r="AV1025" s="36"/>
      <c r="AW1025" s="36"/>
      <c r="AX1025" s="36"/>
      <c r="AY1025" s="36"/>
      <c r="AZ1025" s="36"/>
      <c r="BA1025" s="36"/>
      <c r="BB1025" s="36"/>
      <c r="BC1025" s="36"/>
      <c r="BD1025" s="36"/>
      <c r="BE1025" s="36"/>
      <c r="BF1025" s="36"/>
      <c r="BG1025" s="36"/>
      <c r="BH1025" s="36"/>
      <c r="BI1025" s="36"/>
      <c r="BJ1025" s="36"/>
      <c r="BK1025" s="36"/>
      <c r="BL1025" s="36"/>
      <c r="BM1025" s="36"/>
      <c r="BN1025" s="36"/>
      <c r="BO1025" s="36"/>
    </row>
    <row r="1026" spans="1:67" ht="12.75" x14ac:dyDescent="0.2"/>
    <row r="1027" spans="1:67" ht="12.75" x14ac:dyDescent="0.2"/>
    <row r="1028" spans="1:67" ht="12.75" x14ac:dyDescent="0.2"/>
    <row r="1029" spans="1:67" ht="12.75" x14ac:dyDescent="0.2"/>
    <row r="1030" spans="1:67" ht="12.75" x14ac:dyDescent="0.2"/>
    <row r="1031" spans="1:67" ht="12.75" x14ac:dyDescent="0.2"/>
    <row r="1032" spans="1:67" ht="12.75" x14ac:dyDescent="0.2"/>
    <row r="1033" spans="1:67" ht="12.75" x14ac:dyDescent="0.2"/>
    <row r="1034" spans="1:67" ht="12.75" x14ac:dyDescent="0.2"/>
    <row r="1035" spans="1:67" ht="12.75" x14ac:dyDescent="0.2"/>
    <row r="1036" spans="1:67" ht="12.75" x14ac:dyDescent="0.2"/>
    <row r="1037" spans="1:67" ht="12.75" x14ac:dyDescent="0.2"/>
    <row r="1038" spans="1:67" ht="12.75" x14ac:dyDescent="0.2"/>
    <row r="1039" spans="1:67" ht="12.75" x14ac:dyDescent="0.2"/>
    <row r="1040" spans="1:67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630D0-8C0F-4600-8747-3E8A1777E1FC}">
  <dimension ref="A1:BO30"/>
  <sheetViews>
    <sheetView workbookViewId="0">
      <selection activeCell="B40" sqref="B40"/>
    </sheetView>
  </sheetViews>
  <sheetFormatPr defaultRowHeight="12.75" x14ac:dyDescent="0.2"/>
  <cols>
    <col min="1" max="1" width="9.140625" style="1"/>
    <col min="2" max="2" width="28.42578125" style="1" customWidth="1"/>
    <col min="3" max="32" width="9.28515625" style="1" bestFit="1" customWidth="1"/>
    <col min="33" max="33" width="9.42578125" style="1" bestFit="1" customWidth="1"/>
    <col min="34" max="63" width="9.28515625" style="1" bestFit="1" customWidth="1"/>
    <col min="64" max="64" width="9.42578125" style="1" bestFit="1" customWidth="1"/>
    <col min="65" max="67" width="9.85546875" style="1" bestFit="1" customWidth="1"/>
    <col min="68" max="16384" width="9.140625" style="1"/>
  </cols>
  <sheetData>
    <row r="1" spans="1:67" x14ac:dyDescent="0.2">
      <c r="A1" s="36" t="s">
        <v>138</v>
      </c>
      <c r="B1" s="36" t="s">
        <v>199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</row>
    <row r="2" spans="1:67" x14ac:dyDescent="0.2">
      <c r="A2" s="36"/>
      <c r="B2" s="36" t="s">
        <v>200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</row>
    <row r="3" spans="1:67" x14ac:dyDescent="0.2">
      <c r="A3" s="36"/>
      <c r="B3" s="36" t="s">
        <v>201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</row>
    <row r="4" spans="1:67" ht="13.5" thickBot="1" x14ac:dyDescent="0.25">
      <c r="A4" s="36"/>
      <c r="C4" s="1">
        <v>2019</v>
      </c>
      <c r="D4" s="1">
        <f t="shared" ref="D4:AI4" si="0">YEAR(D5)</f>
        <v>2019</v>
      </c>
      <c r="E4" s="1">
        <f t="shared" si="0"/>
        <v>2019</v>
      </c>
      <c r="F4" s="1">
        <f t="shared" si="0"/>
        <v>2019</v>
      </c>
      <c r="G4" s="1">
        <f t="shared" si="0"/>
        <v>2019</v>
      </c>
      <c r="H4" s="1">
        <f t="shared" si="0"/>
        <v>2020</v>
      </c>
      <c r="I4" s="1">
        <f t="shared" si="0"/>
        <v>2020</v>
      </c>
      <c r="J4" s="1">
        <f t="shared" si="0"/>
        <v>2020</v>
      </c>
      <c r="K4" s="1">
        <f t="shared" si="0"/>
        <v>2020</v>
      </c>
      <c r="L4" s="1">
        <f t="shared" si="0"/>
        <v>2020</v>
      </c>
      <c r="M4" s="1">
        <f t="shared" si="0"/>
        <v>2020</v>
      </c>
      <c r="N4" s="1">
        <f t="shared" si="0"/>
        <v>2020</v>
      </c>
      <c r="O4" s="1">
        <f t="shared" si="0"/>
        <v>2020</v>
      </c>
      <c r="P4" s="1">
        <f t="shared" si="0"/>
        <v>2020</v>
      </c>
      <c r="Q4" s="1">
        <f t="shared" si="0"/>
        <v>2020</v>
      </c>
      <c r="R4" s="1">
        <f t="shared" si="0"/>
        <v>2020</v>
      </c>
      <c r="S4" s="1">
        <f t="shared" si="0"/>
        <v>2020</v>
      </c>
      <c r="T4" s="1">
        <f t="shared" si="0"/>
        <v>2021</v>
      </c>
      <c r="U4" s="1">
        <f t="shared" si="0"/>
        <v>2021</v>
      </c>
      <c r="V4" s="1">
        <f t="shared" si="0"/>
        <v>2021</v>
      </c>
      <c r="W4" s="1">
        <f t="shared" si="0"/>
        <v>2021</v>
      </c>
      <c r="X4" s="1">
        <f t="shared" si="0"/>
        <v>2021</v>
      </c>
      <c r="Y4" s="1">
        <f t="shared" si="0"/>
        <v>2021</v>
      </c>
      <c r="Z4" s="1">
        <f t="shared" si="0"/>
        <v>2021</v>
      </c>
      <c r="AA4" s="1">
        <f t="shared" si="0"/>
        <v>2021</v>
      </c>
      <c r="AB4" s="1">
        <f t="shared" si="0"/>
        <v>2021</v>
      </c>
      <c r="AC4" s="1">
        <f t="shared" si="0"/>
        <v>2021</v>
      </c>
      <c r="AD4" s="1">
        <f t="shared" si="0"/>
        <v>2021</v>
      </c>
      <c r="AE4" s="1">
        <f t="shared" si="0"/>
        <v>2021</v>
      </c>
      <c r="AF4" s="1">
        <f t="shared" si="0"/>
        <v>2022</v>
      </c>
      <c r="AG4" s="1">
        <f t="shared" si="0"/>
        <v>2022</v>
      </c>
      <c r="AH4" s="1">
        <f t="shared" si="0"/>
        <v>2022</v>
      </c>
      <c r="AI4" s="1">
        <f t="shared" si="0"/>
        <v>2022</v>
      </c>
      <c r="AJ4" s="1">
        <f t="shared" ref="AJ4:BO4" si="1">YEAR(AJ5)</f>
        <v>2022</v>
      </c>
      <c r="AK4" s="1">
        <f t="shared" si="1"/>
        <v>2022</v>
      </c>
      <c r="AL4" s="1">
        <f t="shared" si="1"/>
        <v>2022</v>
      </c>
      <c r="AM4" s="1">
        <f t="shared" si="1"/>
        <v>2022</v>
      </c>
      <c r="AN4" s="1">
        <f t="shared" si="1"/>
        <v>2022</v>
      </c>
      <c r="AO4" s="1">
        <f t="shared" si="1"/>
        <v>2022</v>
      </c>
      <c r="AP4" s="1">
        <f t="shared" si="1"/>
        <v>2022</v>
      </c>
      <c r="AQ4" s="1">
        <f t="shared" si="1"/>
        <v>2022</v>
      </c>
      <c r="AR4" s="1">
        <f t="shared" si="1"/>
        <v>2023</v>
      </c>
      <c r="AS4" s="1">
        <f t="shared" si="1"/>
        <v>2023</v>
      </c>
      <c r="AT4" s="1">
        <f t="shared" si="1"/>
        <v>2023</v>
      </c>
      <c r="AU4" s="1">
        <f t="shared" si="1"/>
        <v>2023</v>
      </c>
      <c r="AV4" s="1">
        <f t="shared" si="1"/>
        <v>2023</v>
      </c>
      <c r="AW4" s="1">
        <f t="shared" si="1"/>
        <v>2023</v>
      </c>
      <c r="AX4" s="1">
        <f t="shared" si="1"/>
        <v>2023</v>
      </c>
      <c r="AY4" s="1">
        <f t="shared" si="1"/>
        <v>2023</v>
      </c>
      <c r="AZ4" s="1">
        <f t="shared" si="1"/>
        <v>2023</v>
      </c>
      <c r="BA4" s="1">
        <f t="shared" si="1"/>
        <v>2023</v>
      </c>
      <c r="BB4" s="1">
        <f t="shared" si="1"/>
        <v>2023</v>
      </c>
      <c r="BC4" s="1">
        <f t="shared" si="1"/>
        <v>2023</v>
      </c>
      <c r="BD4" s="1">
        <f t="shared" si="1"/>
        <v>2024</v>
      </c>
      <c r="BE4" s="1">
        <f t="shared" si="1"/>
        <v>2024</v>
      </c>
      <c r="BF4" s="1">
        <f t="shared" si="1"/>
        <v>2024</v>
      </c>
      <c r="BG4" s="1">
        <f t="shared" si="1"/>
        <v>2024</v>
      </c>
      <c r="BH4" s="1">
        <f t="shared" si="1"/>
        <v>2024</v>
      </c>
      <c r="BI4" s="1">
        <f t="shared" si="1"/>
        <v>2024</v>
      </c>
      <c r="BJ4" s="1">
        <f t="shared" si="1"/>
        <v>2024</v>
      </c>
      <c r="BK4" s="1">
        <f t="shared" si="1"/>
        <v>2024</v>
      </c>
      <c r="BL4" s="1">
        <f t="shared" si="1"/>
        <v>2024</v>
      </c>
      <c r="BM4" s="1">
        <f t="shared" si="1"/>
        <v>2024</v>
      </c>
      <c r="BN4" s="1">
        <f t="shared" si="1"/>
        <v>2024</v>
      </c>
      <c r="BO4" s="1">
        <f t="shared" si="1"/>
        <v>2024</v>
      </c>
    </row>
    <row r="5" spans="1:67" ht="26.25" thickBot="1" x14ac:dyDescent="0.25">
      <c r="A5" s="36"/>
      <c r="B5" s="37"/>
      <c r="C5" s="38" t="s">
        <v>156</v>
      </c>
      <c r="D5" s="4">
        <v>43709</v>
      </c>
      <c r="E5" s="39">
        <v>43739</v>
      </c>
      <c r="F5" s="39">
        <v>43770</v>
      </c>
      <c r="G5" s="39">
        <v>43800</v>
      </c>
      <c r="H5" s="39">
        <v>43831</v>
      </c>
      <c r="I5" s="39">
        <v>43862</v>
      </c>
      <c r="J5" s="40">
        <v>43891</v>
      </c>
      <c r="K5" s="40">
        <v>43922</v>
      </c>
      <c r="L5" s="40">
        <v>43952</v>
      </c>
      <c r="M5" s="40">
        <v>43983</v>
      </c>
      <c r="N5" s="40">
        <v>44013</v>
      </c>
      <c r="O5" s="40">
        <v>44044</v>
      </c>
      <c r="P5" s="40">
        <v>44075</v>
      </c>
      <c r="Q5" s="40">
        <v>44105</v>
      </c>
      <c r="R5" s="40">
        <v>44136</v>
      </c>
      <c r="S5" s="40">
        <v>44166</v>
      </c>
      <c r="T5" s="40">
        <v>44197</v>
      </c>
      <c r="U5" s="40">
        <v>44228</v>
      </c>
      <c r="V5" s="40">
        <v>44256</v>
      </c>
      <c r="W5" s="40">
        <v>44287</v>
      </c>
      <c r="X5" s="40">
        <v>44317</v>
      </c>
      <c r="Y5" s="40">
        <v>44348</v>
      </c>
      <c r="Z5" s="40">
        <v>44378</v>
      </c>
      <c r="AA5" s="40">
        <v>44409</v>
      </c>
      <c r="AB5" s="40">
        <v>44440</v>
      </c>
      <c r="AC5" s="40">
        <v>44470</v>
      </c>
      <c r="AD5" s="40">
        <v>44501</v>
      </c>
      <c r="AE5" s="40">
        <v>44531</v>
      </c>
      <c r="AF5" s="40">
        <v>44562</v>
      </c>
      <c r="AG5" s="40">
        <v>44593</v>
      </c>
      <c r="AH5" s="40">
        <v>44621</v>
      </c>
      <c r="AI5" s="40">
        <v>44652</v>
      </c>
      <c r="AJ5" s="40">
        <v>44682</v>
      </c>
      <c r="AK5" s="40">
        <v>44713</v>
      </c>
      <c r="AL5" s="40">
        <v>44743</v>
      </c>
      <c r="AM5" s="40">
        <v>44774</v>
      </c>
      <c r="AN5" s="40">
        <v>44805</v>
      </c>
      <c r="AO5" s="40">
        <v>44835</v>
      </c>
      <c r="AP5" s="40">
        <v>44866</v>
      </c>
      <c r="AQ5" s="40">
        <v>44896</v>
      </c>
      <c r="AR5" s="40">
        <v>44927</v>
      </c>
      <c r="AS5" s="40">
        <v>44958</v>
      </c>
      <c r="AT5" s="40">
        <v>44986</v>
      </c>
      <c r="AU5" s="40">
        <v>45017</v>
      </c>
      <c r="AV5" s="40">
        <v>45047</v>
      </c>
      <c r="AW5" s="40">
        <v>45078</v>
      </c>
      <c r="AX5" s="40">
        <v>45108</v>
      </c>
      <c r="AY5" s="40">
        <v>45139</v>
      </c>
      <c r="AZ5" s="40">
        <v>45170</v>
      </c>
      <c r="BA5" s="40">
        <v>45200</v>
      </c>
      <c r="BB5" s="40">
        <v>45231</v>
      </c>
      <c r="BC5" s="40">
        <v>45261</v>
      </c>
      <c r="BD5" s="40">
        <v>45292</v>
      </c>
      <c r="BE5" s="40">
        <v>45323</v>
      </c>
      <c r="BF5" s="40">
        <v>45352</v>
      </c>
      <c r="BG5" s="40">
        <v>45383</v>
      </c>
      <c r="BH5" s="40">
        <v>45413</v>
      </c>
      <c r="BI5" s="40">
        <v>45444</v>
      </c>
      <c r="BJ5" s="40">
        <v>45474</v>
      </c>
      <c r="BK5" s="40">
        <v>45505</v>
      </c>
      <c r="BL5" s="40">
        <v>45536</v>
      </c>
      <c r="BM5" s="40">
        <v>45566</v>
      </c>
      <c r="BN5" s="40">
        <v>45597</v>
      </c>
      <c r="BO5" s="40">
        <v>45627</v>
      </c>
    </row>
    <row r="6" spans="1:67" x14ac:dyDescent="0.2">
      <c r="A6" s="36"/>
      <c r="B6" s="41" t="s">
        <v>209</v>
      </c>
      <c r="C6" s="42">
        <f>'Seed case montlhy budget'!C8</f>
        <v>0</v>
      </c>
      <c r="D6" s="43">
        <v>0</v>
      </c>
      <c r="E6" s="42">
        <v>0</v>
      </c>
      <c r="F6" s="42">
        <f>'Seed case montlhy budget'!D8</f>
        <v>0</v>
      </c>
      <c r="G6" s="42">
        <f>'Seed case montlhy budget'!E8</f>
        <v>75000</v>
      </c>
      <c r="H6" s="42">
        <f>'Seed case montlhy budget'!F8</f>
        <v>0</v>
      </c>
      <c r="I6" s="42">
        <f>'Seed case montlhy budget'!G8</f>
        <v>0</v>
      </c>
      <c r="J6" s="42">
        <f>'Seed case montlhy budget'!H8</f>
        <v>35518.431333333334</v>
      </c>
      <c r="K6" s="42">
        <f>'Seed case montlhy budget'!I8</f>
        <v>35586.499940000002</v>
      </c>
      <c r="L6" s="42">
        <f>'Seed case montlhy budget'!J8</f>
        <v>35629.89688753333</v>
      </c>
      <c r="M6" s="42">
        <f>'Seed case montlhy budget'!K8</f>
        <v>35664.097766305997</v>
      </c>
      <c r="N6" s="42">
        <f>'Seed case montlhy budget'!L8</f>
        <v>35695.898354644916</v>
      </c>
      <c r="O6" s="42">
        <f>'Seed case montlhy budget'!M8</f>
        <v>35728.376239143981</v>
      </c>
      <c r="P6" s="42">
        <f>'Seed case montlhy budget'!N8</f>
        <v>43838.025724143248</v>
      </c>
      <c r="Q6" s="42">
        <f>'Seed case montlhy budget'!O8</f>
        <v>43875.67739682406</v>
      </c>
      <c r="R6" s="42">
        <f>'Seed case montlhy budget'!P8</f>
        <v>43916.895249621062</v>
      </c>
      <c r="S6" s="42">
        <f>'Seed case montlhy budget'!Q8</f>
        <v>78962.149323222446</v>
      </c>
      <c r="T6" s="42">
        <f>'Seed case montlhy budget'!R8</f>
        <v>44011.892011459575</v>
      </c>
      <c r="U6" s="42">
        <f>'Seed case montlhy budget'!S8</f>
        <v>44066.593147648935</v>
      </c>
      <c r="V6" s="42">
        <f>'Seed case montlhy budget'!T8</f>
        <v>139463.91548347543</v>
      </c>
      <c r="W6" s="42">
        <f>'Seed case montlhy budget'!U8</f>
        <v>139566.16044131279</v>
      </c>
      <c r="X6" s="42">
        <f>'Seed case montlhy budget'!V8</f>
        <v>139678.62795152472</v>
      </c>
      <c r="Y6" s="42">
        <f>'Seed case montlhy budget'!W8</f>
        <v>139802.34137709186</v>
      </c>
      <c r="Z6" s="42">
        <f>'Seed case montlhy budget'!X8</f>
        <v>139938.42578587934</v>
      </c>
      <c r="AA6" s="42">
        <f>'Seed case montlhy budget'!Y8</f>
        <v>140088.11848103095</v>
      </c>
      <c r="AB6" s="42">
        <f>'Seed case montlhy budget'!Z8</f>
        <v>148327.78037925641</v>
      </c>
      <c r="AC6" s="42">
        <f>'Seed case montlhy budget'!AA8</f>
        <v>148508.90843873468</v>
      </c>
      <c r="AD6" s="42">
        <f>'Seed case montlhy budget'!AB8</f>
        <v>148708.14929187577</v>
      </c>
      <c r="AE6" s="42">
        <f>'Seed case montlhy budget'!AC8</f>
        <v>183927.31422504844</v>
      </c>
      <c r="AF6" s="42">
        <f>'Seed case montlhy budget'!AD8</f>
        <v>149168.39564926687</v>
      </c>
      <c r="AG6" s="42">
        <f>'Seed case montlhy budget'!AE8</f>
        <v>149433.58521493038</v>
      </c>
      <c r="AH6" s="42">
        <f>'Seed case montlhy budget'!AF8</f>
        <v>393924.06754884252</v>
      </c>
      <c r="AI6" s="42">
        <f>'Seed case montlhy budget'!AG8</f>
        <v>319254.57330386713</v>
      </c>
      <c r="AJ6" s="42">
        <f>'Seed case montlhy budget'!AH8</f>
        <v>319618.12963431416</v>
      </c>
      <c r="AK6" s="42">
        <f>'Seed case montlhy budget'!AI8</f>
        <v>395018.04159777152</v>
      </c>
      <c r="AL6" s="42">
        <f>'Seed case montlhy budget'!AJ8</f>
        <v>320457.9447575598</v>
      </c>
      <c r="AM6" s="42">
        <f>'Seed case montlhy budget'!AK8</f>
        <v>320941.83823332062</v>
      </c>
      <c r="AN6" s="42">
        <f>'Seed case montlhy budget'!AL8</f>
        <v>454549.12105665467</v>
      </c>
      <c r="AO6" s="42">
        <f>'Seed case montlhy budget'!AM8</f>
        <v>330134.63216232101</v>
      </c>
      <c r="AP6" s="42">
        <f>'Seed case montlhy budget'!AN8</f>
        <v>330778.69437855348</v>
      </c>
      <c r="AQ6" s="42">
        <f>'Seed case montlhy budget'!AO8</f>
        <v>491487.16281640902</v>
      </c>
      <c r="AR6" s="42">
        <f>'Seed case montlhy budget'!AP8</f>
        <v>332266.47809804999</v>
      </c>
      <c r="AS6" s="42">
        <f>'Seed case montlhy budget'!AQ8</f>
        <v>333123.72490785504</v>
      </c>
      <c r="AT6" s="42">
        <f>'Seed case montlhy budget'!AR8</f>
        <v>868518.83418746642</v>
      </c>
      <c r="AU6" s="42">
        <f>'Seed case montlhy budget'!AS8</f>
        <v>592693.34978621302</v>
      </c>
      <c r="AV6" s="42">
        <f>'Seed case montlhy budget'!AT8</f>
        <v>594260.31694483431</v>
      </c>
      <c r="AW6" s="42">
        <f>'Seed case montlhy budget'!AU8</f>
        <v>873233.98081931775</v>
      </c>
      <c r="AX6" s="42">
        <f>'Seed case montlhy budget'!AV8</f>
        <v>597880.01108124957</v>
      </c>
      <c r="AY6" s="42">
        <f>'Seed case montlhy budget'!AW8</f>
        <v>605701.13591171813</v>
      </c>
      <c r="AZ6" s="42">
        <f>'Seed case montlhy budget'!AX8</f>
        <v>966643.88168288989</v>
      </c>
      <c r="BA6" s="42">
        <f>'Seed case montlhy budget'!AY8</f>
        <v>619798.40203117882</v>
      </c>
      <c r="BB6" s="42">
        <f>'Seed case montlhy budget'!AZ8</f>
        <v>623268.3744142967</v>
      </c>
      <c r="BC6" s="42">
        <f>'Seed case montlhy budget'!BA8</f>
        <v>1012085.3440357264</v>
      </c>
      <c r="BD6" s="42">
        <f>'Seed case montlhy budget'!BB8</f>
        <v>631284.01061929902</v>
      </c>
      <c r="BE6" s="42">
        <f>'Seed case montlhy budget'!BC8</f>
        <v>635902.54386122897</v>
      </c>
      <c r="BF6" s="42">
        <f>'Seed case montlhy budget'!BD8</f>
        <v>1405576.315055338</v>
      </c>
      <c r="BG6" s="42">
        <f>'Seed case montlhy budget'!BE8</f>
        <v>1049681.1774388717</v>
      </c>
      <c r="BH6" s="42">
        <f>'Seed case montlhy budget'!BF8</f>
        <v>1054746.5260607589</v>
      </c>
      <c r="BI6" s="42">
        <f>'Seed case montlhy budget'!BG8</f>
        <v>1420818.4095448349</v>
      </c>
      <c r="BJ6" s="42">
        <f>'Seed case montlhy budget'!BH8</f>
        <v>1066447.4813773183</v>
      </c>
      <c r="BK6" s="42">
        <f>'Seed case montlhy budget'!BI8</f>
        <v>1073189.4603930502</v>
      </c>
      <c r="BL6" s="42">
        <f>'Seed case montlhy budget'!BJ8</f>
        <v>1743180.6373103552</v>
      </c>
      <c r="BM6" s="42">
        <f>'Seed case montlhy budget'!BK8</f>
        <v>1096838.4319193906</v>
      </c>
      <c r="BN6" s="42">
        <f>'Seed case montlhy budget'!BL8</f>
        <v>1105812.0059893297</v>
      </c>
      <c r="BO6" s="42">
        <f>'Seed case montlhy budget'!BM8</f>
        <v>1805182.9374662626</v>
      </c>
    </row>
    <row r="7" spans="1:67" x14ac:dyDescent="0.2">
      <c r="A7" s="36"/>
      <c r="B7" s="41" t="s">
        <v>210</v>
      </c>
      <c r="C7" s="44">
        <f>'Seed case montlhy budget'!C71</f>
        <v>82676</v>
      </c>
      <c r="D7" s="45">
        <f>'Year 0'!M71+'Seed case montlhy budget'!D47</f>
        <v>4000</v>
      </c>
      <c r="E7" s="45">
        <f>'Seed case montlhy budget'!E47+'Seed case montlhy budget'!D59+'Seed case montlhy budget'!D67+'Seed case montlhy budget'!D69</f>
        <v>4000</v>
      </c>
      <c r="F7" s="45">
        <f>'Seed case montlhy budget'!F47+'Seed case montlhy budget'!E59+'Seed case montlhy budget'!E67+'Seed case montlhy budget'!E69</f>
        <v>4000</v>
      </c>
      <c r="G7" s="45">
        <f>'Seed case montlhy budget'!G47+'Seed case montlhy budget'!F59+'Seed case montlhy budget'!F67+'Seed case montlhy budget'!F69</f>
        <v>4000</v>
      </c>
      <c r="H7" s="45">
        <f>'Seed case montlhy budget'!H47+'Seed case montlhy budget'!G59+'Seed case montlhy budget'!G67+'Seed case montlhy budget'!G69</f>
        <v>30000</v>
      </c>
      <c r="I7" s="45">
        <f>'Seed case montlhy budget'!I47+'Seed case montlhy budget'!H59+'Seed case montlhy budget'!H67+'Seed case montlhy budget'!H69</f>
        <v>80683.539196906</v>
      </c>
      <c r="J7" s="45">
        <f>'Seed case montlhy budget'!J47+'Seed case montlhy budget'!I59+'Seed case montlhy budget'!I67+'Seed case montlhy budget'!I69</f>
        <v>75183.539196906</v>
      </c>
      <c r="K7" s="45">
        <f>'Seed case montlhy budget'!K47+'Seed case montlhy budget'!J59+'Seed case montlhy budget'!J67+'Seed case montlhy budget'!J69</f>
        <v>76283.539196906</v>
      </c>
      <c r="L7" s="45">
        <f>'Seed case montlhy budget'!L47+'Seed case montlhy budget'!K59+'Seed case montlhy budget'!K67+'Seed case montlhy budget'!K69</f>
        <v>75183.539196906</v>
      </c>
      <c r="M7" s="45">
        <f>'Seed case montlhy budget'!M47+'Seed case montlhy budget'!L59+'Seed case montlhy budget'!L67+'Seed case montlhy budget'!L69</f>
        <v>80683.539196906</v>
      </c>
      <c r="N7" s="45">
        <f>'Seed case montlhy budget'!N47+'Seed case montlhy budget'!M59+'Seed case montlhy budget'!M67+'Seed case montlhy budget'!M69</f>
        <v>131283.539196906</v>
      </c>
      <c r="O7" s="45">
        <f>'Seed case montlhy budget'!O47+'Seed case montlhy budget'!N59+'Seed case montlhy budget'!N67+'Seed case montlhy budget'!N69</f>
        <v>75183.539196906</v>
      </c>
      <c r="P7" s="45">
        <f>'Seed case montlhy budget'!P47+'Seed case montlhy budget'!O59+'Seed case montlhy budget'!O67+'Seed case montlhy budget'!O69</f>
        <v>75183.539196906</v>
      </c>
      <c r="Q7" s="45">
        <f>'Seed case montlhy budget'!Q47+'Seed case montlhy budget'!P59+'Seed case montlhy budget'!P67+'Seed case montlhy budget'!P69</f>
        <v>81783.539196906</v>
      </c>
      <c r="R7" s="45">
        <f>'Seed case montlhy budget'!R47+'Seed case montlhy budget'!Q59+'Seed case montlhy budget'!Q67+'Seed case montlhy budget'!Q69</f>
        <v>75183.539196906</v>
      </c>
      <c r="S7" s="45">
        <f>'Seed case montlhy budget'!S47+'Seed case montlhy budget'!R59+'Seed case montlhy budget'!R67+'Seed case montlhy budget'!R69</f>
        <v>75183.539196906</v>
      </c>
      <c r="T7" s="45">
        <f>'Seed case montlhy budget'!T47+'Seed case montlhy budget'!S59+'Seed case montlhy budget'!S67+'Seed case montlhy budget'!S69</f>
        <v>105063.539196906</v>
      </c>
      <c r="U7" s="45">
        <f>'Seed case montlhy budget'!U47+'Seed case montlhy budget'!T59+'Seed case montlhy budget'!T67+'Seed case montlhy budget'!T69</f>
        <v>142720.04944502003</v>
      </c>
      <c r="V7" s="45">
        <f>'Seed case montlhy budget'!V47+'Seed case montlhy budget'!U59+'Seed case montlhy budget'!U67+'Seed case montlhy budget'!U69</f>
        <v>137055.04944502006</v>
      </c>
      <c r="W7" s="45">
        <f>'Seed case montlhy budget'!W47+'Seed case montlhy budget'!V59+'Seed case montlhy budget'!V67+'Seed case montlhy budget'!V69</f>
        <v>138188.04944502006</v>
      </c>
      <c r="X7" s="45">
        <f>'Seed case montlhy budget'!X47+'Seed case montlhy budget'!W59+'Seed case montlhy budget'!W67+'Seed case montlhy budget'!W69</f>
        <v>137055.04944502006</v>
      </c>
      <c r="Y7" s="45">
        <f>'Seed case montlhy budget'!Y47+'Seed case montlhy budget'!X59+'Seed case montlhy budget'!X67+'Seed case montlhy budget'!X69</f>
        <v>142720.04944502003</v>
      </c>
      <c r="Z7" s="45">
        <f>'Seed case montlhy budget'!Z47+'Seed case montlhy budget'!Y59+'Seed case montlhy budget'!Y67+'Seed case montlhy budget'!Y69</f>
        <v>148188.04944502003</v>
      </c>
      <c r="AA7" s="45">
        <f>'Seed case montlhy budget'!AA47+'Seed case montlhy budget'!Z59+'Seed case montlhy budget'!Z67+'Seed case montlhy budget'!Z69</f>
        <v>270121.50944502006</v>
      </c>
      <c r="AB7" s="45">
        <f>'Seed case montlhy budget'!AB47+'Seed case montlhy budget'!AA59+'Seed case montlhy budget'!AA67+'Seed case montlhy budget'!AA69</f>
        <v>156821.50944502006</v>
      </c>
      <c r="AC7" s="45">
        <f>'Seed case montlhy budget'!AC47+'Seed case montlhy budget'!AB59+'Seed case montlhy budget'!AB67+'Seed case montlhy budget'!AB69</f>
        <v>163619.50944502006</v>
      </c>
      <c r="AD7" s="45">
        <f>'Seed case montlhy budget'!AD47+'Seed case montlhy budget'!AC59+'Seed case montlhy budget'!AC67+'Seed case montlhy budget'!AC69</f>
        <v>156821.50944502006</v>
      </c>
      <c r="AE7" s="45">
        <f>'Seed case montlhy budget'!AE47+'Seed case montlhy budget'!AD59+'Seed case montlhy budget'!AD67+'Seed case montlhy budget'!AD69</f>
        <v>156821.50944502006</v>
      </c>
      <c r="AF7" s="45">
        <f>'Seed case montlhy budget'!AF47+'Seed case montlhy budget'!AE59+'Seed case montlhy budget'!AE67+'Seed case montlhy budget'!AE69</f>
        <v>219897.90944502008</v>
      </c>
      <c r="AG7" s="45">
        <f>'Seed case montlhy budget'!AG47+'Seed case montlhy budget'!AF59+'Seed case montlhy budget'!AF67+'Seed case montlhy budget'!AF69</f>
        <v>256544.92508415968</v>
      </c>
      <c r="AH7" s="45">
        <f>'Seed case montlhy budget'!AH47+'Seed case montlhy budget'!AG59+'Seed case montlhy budget'!AG67+'Seed case montlhy budget'!AG69</f>
        <v>250709.9750841597</v>
      </c>
      <c r="AI7" s="45">
        <f>'Seed case montlhy budget'!AI47+'Seed case montlhy budget'!AH59+'Seed case montlhy budget'!AH67+'Seed case montlhy budget'!AH69</f>
        <v>251876.96508415972</v>
      </c>
      <c r="AJ7" s="45">
        <f>'Seed case montlhy budget'!AJ47+'Seed case montlhy budget'!AI59+'Seed case montlhy budget'!AI67+'Seed case montlhy budget'!AI69</f>
        <v>250709.9750841597</v>
      </c>
      <c r="AK7" s="45">
        <f>'Seed case montlhy budget'!AK47+'Seed case montlhy budget'!AJ59+'Seed case montlhy budget'!AJ67+'Seed case montlhy budget'!AJ69</f>
        <v>256544.92508415968</v>
      </c>
      <c r="AL7" s="45">
        <f>'Seed case montlhy budget'!AL47+'Seed case montlhy budget'!AK59+'Seed case montlhy budget'!AK67+'Seed case montlhy budget'!AK69</f>
        <v>313920.21508415963</v>
      </c>
      <c r="AM7" s="45">
        <f>'Seed case montlhy budget'!AM47+'Seed case montlhy budget'!AL59+'Seed case montlhy budget'!AL67+'Seed case montlhy budget'!AL69</f>
        <v>442289.11508415971</v>
      </c>
      <c r="AN7" s="45">
        <f>'Seed case montlhy budget'!AN47+'Seed case montlhy budget'!AM59+'Seed case montlhy budget'!AM67+'Seed case montlhy budget'!AM69</f>
        <v>325590.11508415965</v>
      </c>
      <c r="AO7" s="45">
        <f>'Seed case montlhy budget'!AO47+'Seed case montlhy budget'!AN59+'Seed case montlhy budget'!AN67+'Seed case montlhy budget'!AN69</f>
        <v>332592.05508415966</v>
      </c>
      <c r="AP7" s="45">
        <f>'Seed case montlhy budget'!AP47+'Seed case montlhy budget'!AO59+'Seed case montlhy budget'!AO67+'Seed case montlhy budget'!AO69</f>
        <v>325590.11508415965</v>
      </c>
      <c r="AQ7" s="45">
        <f>'Seed case montlhy budget'!AQ47+'Seed case montlhy budget'!AP59+'Seed case montlhy budget'!AP67+'Seed case montlhy budget'!AP69</f>
        <v>325590.11508415965</v>
      </c>
      <c r="AR7" s="45">
        <f>'Seed case montlhy budget'!AR47+'Seed case montlhy budget'!AQ59+'Seed case montlhy budget'!AQ67+'Seed case montlhy budget'!AQ69</f>
        <v>352920.10458415974</v>
      </c>
      <c r="AS7" s="45">
        <f>'Seed case montlhy budget'!AS47+'Seed case montlhy budget'!AR59+'Seed case montlhy budget'!AR67+'Seed case montlhy budget'!AR69</f>
        <v>381983.13276584982</v>
      </c>
      <c r="AT7" s="45">
        <f>'Seed case montlhy budget'!AT47+'Seed case montlhy budget'!AS59+'Seed case montlhy budget'!AS67+'Seed case montlhy budget'!AS69</f>
        <v>375973.13426584977</v>
      </c>
      <c r="AU7" s="45">
        <f>'Seed case montlhy budget'!AU47+'Seed case montlhy budget'!AT59+'Seed case montlhy budget'!AT67+'Seed case montlhy budget'!AT69</f>
        <v>377175.13396584976</v>
      </c>
      <c r="AV7" s="45">
        <f>'Seed case montlhy budget'!AV47+'Seed case montlhy budget'!AU59+'Seed case montlhy budget'!AU67+'Seed case montlhy budget'!AU69</f>
        <v>375973.13426584977</v>
      </c>
      <c r="AW7" s="45">
        <f>'Seed case montlhy budget'!AW47+'Seed case montlhy budget'!AV59+'Seed case montlhy budget'!AV67+'Seed case montlhy budget'!AV69</f>
        <v>381983.13276584982</v>
      </c>
      <c r="AX7" s="45">
        <f>'Seed case montlhy budget'!AX47+'Seed case montlhy budget'!AW59+'Seed case montlhy budget'!AW67+'Seed case montlhy budget'!AW69</f>
        <v>397175.13396584976</v>
      </c>
      <c r="AY7" s="45">
        <f>'Seed case montlhy budget'!AY47+'Seed case montlhy budget'!AX59+'Seed case montlhy budget'!AX67+'Seed case montlhy budget'!AX69</f>
        <v>526390.10171584983</v>
      </c>
      <c r="AZ7" s="45">
        <f>'Seed case montlhy budget'!AZ47+'Seed case montlhy budget'!AY59+'Seed case montlhy budget'!AY67+'Seed case montlhy budget'!AY69</f>
        <v>406190.13171584974</v>
      </c>
      <c r="BA7" s="45">
        <f>'Seed case montlhy budget'!BA47+'Seed case montlhy budget'!AZ59+'Seed case montlhy budget'!AZ67+'Seed case montlhy budget'!AZ69</f>
        <v>413402.12991584971</v>
      </c>
      <c r="BB7" s="45">
        <f>'Seed case montlhy budget'!BB47+'Seed case montlhy budget'!BA59+'Seed case montlhy budget'!BA67+'Seed case montlhy budget'!BA69</f>
        <v>406190.13171584974</v>
      </c>
      <c r="BC7" s="45">
        <f>'Seed case montlhy budget'!BC47+'Seed case montlhy budget'!BB59+'Seed case montlhy budget'!BB67+'Seed case montlhy budget'!BB69</f>
        <v>406190.13171584974</v>
      </c>
      <c r="BD7" s="45">
        <f>'Seed case montlhy budget'!BD47+'Seed case montlhy budget'!BC59+'Seed case montlhy budget'!BC67+'Seed case montlhy budget'!BC69</f>
        <v>444440.02090084978</v>
      </c>
      <c r="BE7" s="45">
        <f>'Seed case montlhy budget'!BE47+'Seed case montlhy budget'!BD59+'Seed case montlhy budget'!BD67+'Seed case montlhy budget'!BD69</f>
        <v>520721.13489135925</v>
      </c>
      <c r="BF7" s="45">
        <f>'Seed case montlhy budget'!BF47+'Seed case montlhy budget'!BE59+'Seed case montlhy budget'!BE67+'Seed case montlhy budget'!BE69</f>
        <v>514530.83643635933</v>
      </c>
      <c r="BG7" s="45">
        <f>'Seed case montlhy budget'!BG47+'Seed case montlhy budget'!BF59+'Seed case montlhy budget'!BF67+'Seed case montlhy budget'!BF69</f>
        <v>515768.89612735924</v>
      </c>
      <c r="BH7" s="45">
        <f>'Seed case montlhy budget'!BH47+'Seed case montlhy budget'!BG59+'Seed case montlhy budget'!BG67+'Seed case montlhy budget'!BG69</f>
        <v>514530.83643635933</v>
      </c>
      <c r="BI7" s="45">
        <f>'Seed case montlhy budget'!BI47+'Seed case montlhy budget'!BH59+'Seed case montlhy budget'!BH67+'Seed case montlhy budget'!BH69</f>
        <v>520721.13489135925</v>
      </c>
      <c r="BJ7" s="45">
        <f>'Seed case montlhy budget'!BJ47+'Seed case montlhy budget'!BI59+'Seed case montlhy budget'!BI67+'Seed case montlhy budget'!BI69</f>
        <v>545768.89612735924</v>
      </c>
      <c r="BK7" s="45">
        <f>'Seed case montlhy budget'!BK47+'Seed case montlhy budget'!BJ59+'Seed case montlhy budget'!BJ67+'Seed case montlhy budget'!BJ69</f>
        <v>810094.64015585929</v>
      </c>
      <c r="BL7" s="45">
        <f>'Seed case montlhy budget'!BL47+'Seed case montlhy budget'!BK59+'Seed case montlhy budget'!BK67+'Seed case montlhy budget'!BK69</f>
        <v>562482.70195585932</v>
      </c>
      <c r="BM7" s="45">
        <f>'Seed case montlhy budget'!BM47+'Seed case montlhy budget'!BL59+'Seed case montlhy budget'!BL67+'Seed case montlhy budget'!BL69</f>
        <v>569911.06010185927</v>
      </c>
      <c r="BN7" s="45">
        <f>'Seed case montlhy budget'!BN47+'Seed case montlhy budget'!BM59+'Seed case montlhy budget'!BM67+'Seed case montlhy budget'!BM69</f>
        <v>562482.70195585932</v>
      </c>
      <c r="BO7" s="45">
        <f>'Seed case montlhy budget'!BO47+'Seed case montlhy budget'!BN59+'Seed case montlhy budget'!BN67+'Seed case montlhy budget'!BN69</f>
        <v>562482.70195585932</v>
      </c>
    </row>
    <row r="8" spans="1:67" x14ac:dyDescent="0.2">
      <c r="A8" s="36"/>
      <c r="B8" s="49" t="s">
        <v>211</v>
      </c>
      <c r="C8" s="50">
        <f t="shared" ref="C8:AH8" si="2">C6-C7</f>
        <v>-82676</v>
      </c>
      <c r="D8" s="51">
        <f t="shared" si="2"/>
        <v>-4000</v>
      </c>
      <c r="E8" s="51">
        <f t="shared" si="2"/>
        <v>-4000</v>
      </c>
      <c r="F8" s="51">
        <f t="shared" si="2"/>
        <v>-4000</v>
      </c>
      <c r="G8" s="51">
        <f t="shared" si="2"/>
        <v>71000</v>
      </c>
      <c r="H8" s="51">
        <f t="shared" si="2"/>
        <v>-30000</v>
      </c>
      <c r="I8" s="51">
        <f t="shared" si="2"/>
        <v>-80683.539196906</v>
      </c>
      <c r="J8" s="51">
        <f t="shared" si="2"/>
        <v>-39665.107863572666</v>
      </c>
      <c r="K8" s="51">
        <f t="shared" si="2"/>
        <v>-40697.039256905999</v>
      </c>
      <c r="L8" s="51">
        <f t="shared" si="2"/>
        <v>-39553.64230937267</v>
      </c>
      <c r="M8" s="51">
        <f t="shared" si="2"/>
        <v>-45019.441430600004</v>
      </c>
      <c r="N8" s="51">
        <f t="shared" si="2"/>
        <v>-95587.640842261084</v>
      </c>
      <c r="O8" s="51">
        <f t="shared" si="2"/>
        <v>-39455.162957762019</v>
      </c>
      <c r="P8" s="51">
        <f t="shared" si="2"/>
        <v>-31345.513472762752</v>
      </c>
      <c r="Q8" s="51">
        <f t="shared" si="2"/>
        <v>-37907.861800081941</v>
      </c>
      <c r="R8" s="51">
        <f t="shared" si="2"/>
        <v>-31266.643947284938</v>
      </c>
      <c r="S8" s="51">
        <f t="shared" si="2"/>
        <v>3778.6101263164455</v>
      </c>
      <c r="T8" s="51">
        <f t="shared" si="2"/>
        <v>-61051.647185446425</v>
      </c>
      <c r="U8" s="51">
        <f t="shared" si="2"/>
        <v>-98653.4562973711</v>
      </c>
      <c r="V8" s="51">
        <f t="shared" si="2"/>
        <v>2408.8660384553659</v>
      </c>
      <c r="W8" s="51">
        <f t="shared" si="2"/>
        <v>1378.1109962927294</v>
      </c>
      <c r="X8" s="51">
        <f t="shared" si="2"/>
        <v>2623.5785065046512</v>
      </c>
      <c r="Y8" s="51">
        <f t="shared" si="2"/>
        <v>-2917.7080679281789</v>
      </c>
      <c r="Z8" s="51">
        <f t="shared" si="2"/>
        <v>-8249.6236591406923</v>
      </c>
      <c r="AA8" s="51">
        <f t="shared" si="2"/>
        <v>-130033.39096398911</v>
      </c>
      <c r="AB8" s="51">
        <f t="shared" si="2"/>
        <v>-8493.7290657636477</v>
      </c>
      <c r="AC8" s="51">
        <f t="shared" si="2"/>
        <v>-15110.601006285375</v>
      </c>
      <c r="AD8" s="51">
        <f t="shared" si="2"/>
        <v>-8113.3601531442837</v>
      </c>
      <c r="AE8" s="51">
        <f t="shared" si="2"/>
        <v>27105.804780028382</v>
      </c>
      <c r="AF8" s="51">
        <f t="shared" si="2"/>
        <v>-70729.513795753213</v>
      </c>
      <c r="AG8" s="51">
        <f t="shared" si="2"/>
        <v>-107111.3398692293</v>
      </c>
      <c r="AH8" s="51">
        <f t="shared" si="2"/>
        <v>143214.09246468282</v>
      </c>
      <c r="AI8" s="51">
        <f t="shared" ref="AI8:BN8" si="3">AI6-AI7</f>
        <v>67377.608219707414</v>
      </c>
      <c r="AJ8" s="51">
        <f t="shared" si="3"/>
        <v>68908.154550154461</v>
      </c>
      <c r="AK8" s="51">
        <f t="shared" si="3"/>
        <v>138473.11651361184</v>
      </c>
      <c r="AL8" s="51">
        <f t="shared" si="3"/>
        <v>6537.729673400172</v>
      </c>
      <c r="AM8" s="51">
        <f t="shared" si="3"/>
        <v>-121347.27685083909</v>
      </c>
      <c r="AN8" s="51">
        <f t="shared" si="3"/>
        <v>128959.00597249501</v>
      </c>
      <c r="AO8" s="51">
        <f t="shared" si="3"/>
        <v>-2457.4229218386463</v>
      </c>
      <c r="AP8" s="51">
        <f t="shared" si="3"/>
        <v>5188.5792943938286</v>
      </c>
      <c r="AQ8" s="51">
        <f t="shared" si="3"/>
        <v>165897.04773224937</v>
      </c>
      <c r="AR8" s="51">
        <f t="shared" si="3"/>
        <v>-20653.626486109744</v>
      </c>
      <c r="AS8" s="51">
        <f t="shared" si="3"/>
        <v>-48859.407857994782</v>
      </c>
      <c r="AT8" s="51">
        <f t="shared" si="3"/>
        <v>492545.69992161664</v>
      </c>
      <c r="AU8" s="51">
        <f t="shared" si="3"/>
        <v>215518.21582036326</v>
      </c>
      <c r="AV8" s="51">
        <f t="shared" si="3"/>
        <v>218287.18267898454</v>
      </c>
      <c r="AW8" s="51">
        <f t="shared" si="3"/>
        <v>491250.84805346793</v>
      </c>
      <c r="AX8" s="51">
        <f t="shared" si="3"/>
        <v>200704.87711539981</v>
      </c>
      <c r="AY8" s="51">
        <f t="shared" si="3"/>
        <v>79311.034195868298</v>
      </c>
      <c r="AZ8" s="51">
        <f t="shared" si="3"/>
        <v>560453.74996704014</v>
      </c>
      <c r="BA8" s="51">
        <f t="shared" si="3"/>
        <v>206396.27211532911</v>
      </c>
      <c r="BB8" s="51">
        <f t="shared" si="3"/>
        <v>217078.24269844696</v>
      </c>
      <c r="BC8" s="51">
        <f t="shared" si="3"/>
        <v>605895.21231987665</v>
      </c>
      <c r="BD8" s="51">
        <f t="shared" si="3"/>
        <v>186843.98971844924</v>
      </c>
      <c r="BE8" s="51">
        <f t="shared" si="3"/>
        <v>115181.40896986972</v>
      </c>
      <c r="BF8" s="51">
        <f t="shared" si="3"/>
        <v>891045.47861897864</v>
      </c>
      <c r="BG8" s="51">
        <f t="shared" si="3"/>
        <v>533912.28131151246</v>
      </c>
      <c r="BH8" s="51">
        <f t="shared" si="3"/>
        <v>540215.68962439953</v>
      </c>
      <c r="BI8" s="51">
        <f t="shared" si="3"/>
        <v>900097.27465347562</v>
      </c>
      <c r="BJ8" s="51">
        <f t="shared" si="3"/>
        <v>520678.58524995903</v>
      </c>
      <c r="BK8" s="51">
        <f t="shared" si="3"/>
        <v>263094.82023719093</v>
      </c>
      <c r="BL8" s="51">
        <f t="shared" si="3"/>
        <v>1180697.9353544959</v>
      </c>
      <c r="BM8" s="51">
        <f t="shared" si="3"/>
        <v>526927.3718175313</v>
      </c>
      <c r="BN8" s="51">
        <f t="shared" si="3"/>
        <v>543329.30403347034</v>
      </c>
      <c r="BO8" s="51">
        <f t="shared" ref="BO8" si="4">BO6-BO7</f>
        <v>1242700.2355104033</v>
      </c>
    </row>
    <row r="9" spans="1:67" hidden="1" x14ac:dyDescent="0.2">
      <c r="A9" s="36"/>
      <c r="B9" s="46" t="s">
        <v>8</v>
      </c>
      <c r="C9" s="47">
        <f t="shared" ref="C9:AH9" si="5">C8</f>
        <v>-82676</v>
      </c>
      <c r="D9" s="48">
        <f t="shared" si="5"/>
        <v>-4000</v>
      </c>
      <c r="E9" s="48">
        <f t="shared" si="5"/>
        <v>-4000</v>
      </c>
      <c r="F9" s="48">
        <f t="shared" si="5"/>
        <v>-4000</v>
      </c>
      <c r="G9" s="48">
        <f t="shared" si="5"/>
        <v>71000</v>
      </c>
      <c r="H9" s="48">
        <f t="shared" si="5"/>
        <v>-30000</v>
      </c>
      <c r="I9" s="48">
        <f t="shared" si="5"/>
        <v>-80683.539196906</v>
      </c>
      <c r="J9" s="48">
        <f t="shared" si="5"/>
        <v>-39665.107863572666</v>
      </c>
      <c r="K9" s="48">
        <f t="shared" si="5"/>
        <v>-40697.039256905999</v>
      </c>
      <c r="L9" s="48">
        <f t="shared" si="5"/>
        <v>-39553.64230937267</v>
      </c>
      <c r="M9" s="48">
        <f t="shared" si="5"/>
        <v>-45019.441430600004</v>
      </c>
      <c r="N9" s="48">
        <f t="shared" si="5"/>
        <v>-95587.640842261084</v>
      </c>
      <c r="O9" s="48">
        <f t="shared" si="5"/>
        <v>-39455.162957762019</v>
      </c>
      <c r="P9" s="48">
        <f t="shared" si="5"/>
        <v>-31345.513472762752</v>
      </c>
      <c r="Q9" s="48">
        <f t="shared" si="5"/>
        <v>-37907.861800081941</v>
      </c>
      <c r="R9" s="48">
        <f t="shared" si="5"/>
        <v>-31266.643947284938</v>
      </c>
      <c r="S9" s="48">
        <f t="shared" si="5"/>
        <v>3778.6101263164455</v>
      </c>
      <c r="T9" s="48">
        <f t="shared" si="5"/>
        <v>-61051.647185446425</v>
      </c>
      <c r="U9" s="48">
        <f t="shared" si="5"/>
        <v>-98653.4562973711</v>
      </c>
      <c r="V9" s="48">
        <f t="shared" si="5"/>
        <v>2408.8660384553659</v>
      </c>
      <c r="W9" s="48">
        <f t="shared" si="5"/>
        <v>1378.1109962927294</v>
      </c>
      <c r="X9" s="48">
        <f t="shared" si="5"/>
        <v>2623.5785065046512</v>
      </c>
      <c r="Y9" s="48">
        <f t="shared" si="5"/>
        <v>-2917.7080679281789</v>
      </c>
      <c r="Z9" s="48">
        <f t="shared" si="5"/>
        <v>-8249.6236591406923</v>
      </c>
      <c r="AA9" s="48">
        <f t="shared" si="5"/>
        <v>-130033.39096398911</v>
      </c>
      <c r="AB9" s="48">
        <f t="shared" si="5"/>
        <v>-8493.7290657636477</v>
      </c>
      <c r="AC9" s="48">
        <f t="shared" si="5"/>
        <v>-15110.601006285375</v>
      </c>
      <c r="AD9" s="48">
        <f t="shared" si="5"/>
        <v>-8113.3601531442837</v>
      </c>
      <c r="AE9" s="48">
        <f t="shared" si="5"/>
        <v>27105.804780028382</v>
      </c>
      <c r="AF9" s="48">
        <f t="shared" si="5"/>
        <v>-70729.513795753213</v>
      </c>
      <c r="AG9" s="48">
        <f t="shared" si="5"/>
        <v>-107111.3398692293</v>
      </c>
      <c r="AH9" s="48">
        <f t="shared" si="5"/>
        <v>143214.09246468282</v>
      </c>
      <c r="AI9" s="48">
        <f t="shared" ref="AI9:BN9" si="6">AI8</f>
        <v>67377.608219707414</v>
      </c>
      <c r="AJ9" s="48">
        <f t="shared" si="6"/>
        <v>68908.154550154461</v>
      </c>
      <c r="AK9" s="48">
        <f t="shared" si="6"/>
        <v>138473.11651361184</v>
      </c>
      <c r="AL9" s="48">
        <f t="shared" si="6"/>
        <v>6537.729673400172</v>
      </c>
      <c r="AM9" s="48">
        <f t="shared" si="6"/>
        <v>-121347.27685083909</v>
      </c>
      <c r="AN9" s="48">
        <f t="shared" si="6"/>
        <v>128959.00597249501</v>
      </c>
      <c r="AO9" s="48">
        <f t="shared" si="6"/>
        <v>-2457.4229218386463</v>
      </c>
      <c r="AP9" s="48">
        <f t="shared" si="6"/>
        <v>5188.5792943938286</v>
      </c>
      <c r="AQ9" s="48">
        <f t="shared" si="6"/>
        <v>165897.04773224937</v>
      </c>
      <c r="AR9" s="48">
        <f t="shared" si="6"/>
        <v>-20653.626486109744</v>
      </c>
      <c r="AS9" s="48">
        <f t="shared" si="6"/>
        <v>-48859.407857994782</v>
      </c>
      <c r="AT9" s="48">
        <f t="shared" si="6"/>
        <v>492545.69992161664</v>
      </c>
      <c r="AU9" s="48">
        <f t="shared" si="6"/>
        <v>215518.21582036326</v>
      </c>
      <c r="AV9" s="48">
        <f t="shared" si="6"/>
        <v>218287.18267898454</v>
      </c>
      <c r="AW9" s="48">
        <f t="shared" si="6"/>
        <v>491250.84805346793</v>
      </c>
      <c r="AX9" s="48">
        <f t="shared" si="6"/>
        <v>200704.87711539981</v>
      </c>
      <c r="AY9" s="48">
        <f t="shared" si="6"/>
        <v>79311.034195868298</v>
      </c>
      <c r="AZ9" s="48">
        <f t="shared" si="6"/>
        <v>560453.74996704014</v>
      </c>
      <c r="BA9" s="48">
        <f t="shared" si="6"/>
        <v>206396.27211532911</v>
      </c>
      <c r="BB9" s="48">
        <f t="shared" si="6"/>
        <v>217078.24269844696</v>
      </c>
      <c r="BC9" s="48">
        <f t="shared" si="6"/>
        <v>605895.21231987665</v>
      </c>
      <c r="BD9" s="48">
        <f t="shared" si="6"/>
        <v>186843.98971844924</v>
      </c>
      <c r="BE9" s="48">
        <f t="shared" si="6"/>
        <v>115181.40896986972</v>
      </c>
      <c r="BF9" s="48">
        <f t="shared" si="6"/>
        <v>891045.47861897864</v>
      </c>
      <c r="BG9" s="48">
        <f t="shared" si="6"/>
        <v>533912.28131151246</v>
      </c>
      <c r="BH9" s="48">
        <f t="shared" si="6"/>
        <v>540215.68962439953</v>
      </c>
      <c r="BI9" s="48">
        <f t="shared" si="6"/>
        <v>900097.27465347562</v>
      </c>
      <c r="BJ9" s="48">
        <f t="shared" si="6"/>
        <v>520678.58524995903</v>
      </c>
      <c r="BK9" s="48">
        <f t="shared" si="6"/>
        <v>263094.82023719093</v>
      </c>
      <c r="BL9" s="48">
        <f t="shared" si="6"/>
        <v>1180697.9353544959</v>
      </c>
      <c r="BM9" s="48">
        <f t="shared" si="6"/>
        <v>526927.3718175313</v>
      </c>
      <c r="BN9" s="48">
        <f t="shared" si="6"/>
        <v>543329.30403347034</v>
      </c>
      <c r="BO9" s="48">
        <f t="shared" ref="BO9" si="7">BO8</f>
        <v>1242700.2355104033</v>
      </c>
    </row>
    <row r="10" spans="1:67" hidden="1" x14ac:dyDescent="0.2">
      <c r="A10" s="36"/>
      <c r="B10" s="41" t="s">
        <v>157</v>
      </c>
      <c r="C10" s="44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</row>
    <row r="11" spans="1:67" hidden="1" x14ac:dyDescent="0.2">
      <c r="A11" s="36"/>
      <c r="B11" s="49" t="s">
        <v>158</v>
      </c>
      <c r="C11" s="50">
        <f t="shared" ref="C11:AH11" si="8">SUM(C9:C10)</f>
        <v>-82676</v>
      </c>
      <c r="D11" s="51">
        <f t="shared" si="8"/>
        <v>-4000</v>
      </c>
      <c r="E11" s="51">
        <f t="shared" si="8"/>
        <v>-4000</v>
      </c>
      <c r="F11" s="51">
        <f t="shared" si="8"/>
        <v>-4000</v>
      </c>
      <c r="G11" s="51">
        <f t="shared" si="8"/>
        <v>71000</v>
      </c>
      <c r="H11" s="51">
        <f t="shared" si="8"/>
        <v>-30000</v>
      </c>
      <c r="I11" s="51">
        <f t="shared" si="8"/>
        <v>-80683.539196906</v>
      </c>
      <c r="J11" s="51">
        <f t="shared" si="8"/>
        <v>-39665.107863572666</v>
      </c>
      <c r="K11" s="51">
        <f t="shared" si="8"/>
        <v>-40697.039256905999</v>
      </c>
      <c r="L11" s="51">
        <f t="shared" si="8"/>
        <v>-39553.64230937267</v>
      </c>
      <c r="M11" s="51">
        <f t="shared" si="8"/>
        <v>-45019.441430600004</v>
      </c>
      <c r="N11" s="51">
        <f t="shared" si="8"/>
        <v>-95587.640842261084</v>
      </c>
      <c r="O11" s="51">
        <f t="shared" si="8"/>
        <v>-39455.162957762019</v>
      </c>
      <c r="P11" s="51">
        <f t="shared" si="8"/>
        <v>-31345.513472762752</v>
      </c>
      <c r="Q11" s="51">
        <f t="shared" si="8"/>
        <v>-37907.861800081941</v>
      </c>
      <c r="R11" s="51">
        <f t="shared" si="8"/>
        <v>-31266.643947284938</v>
      </c>
      <c r="S11" s="51">
        <f t="shared" si="8"/>
        <v>3778.6101263164455</v>
      </c>
      <c r="T11" s="51">
        <f t="shared" si="8"/>
        <v>-61051.647185446425</v>
      </c>
      <c r="U11" s="51">
        <f t="shared" si="8"/>
        <v>-98653.4562973711</v>
      </c>
      <c r="V11" s="51">
        <f t="shared" si="8"/>
        <v>2408.8660384553659</v>
      </c>
      <c r="W11" s="51">
        <f t="shared" si="8"/>
        <v>1378.1109962927294</v>
      </c>
      <c r="X11" s="51">
        <f t="shared" si="8"/>
        <v>2623.5785065046512</v>
      </c>
      <c r="Y11" s="51">
        <f t="shared" si="8"/>
        <v>-2917.7080679281789</v>
      </c>
      <c r="Z11" s="51">
        <f t="shared" si="8"/>
        <v>-8249.6236591406923</v>
      </c>
      <c r="AA11" s="51">
        <f t="shared" si="8"/>
        <v>-130033.39096398911</v>
      </c>
      <c r="AB11" s="51">
        <f t="shared" si="8"/>
        <v>-8493.7290657636477</v>
      </c>
      <c r="AC11" s="51">
        <f t="shared" si="8"/>
        <v>-15110.601006285375</v>
      </c>
      <c r="AD11" s="51">
        <f t="shared" si="8"/>
        <v>-8113.3601531442837</v>
      </c>
      <c r="AE11" s="51">
        <f t="shared" si="8"/>
        <v>27105.804780028382</v>
      </c>
      <c r="AF11" s="51">
        <f t="shared" si="8"/>
        <v>-70729.513795753213</v>
      </c>
      <c r="AG11" s="51">
        <f t="shared" si="8"/>
        <v>-107111.3398692293</v>
      </c>
      <c r="AH11" s="51">
        <f t="shared" si="8"/>
        <v>143214.09246468282</v>
      </c>
      <c r="AI11" s="51">
        <f t="shared" ref="AI11:BN11" si="9">SUM(AI9:AI10)</f>
        <v>67377.608219707414</v>
      </c>
      <c r="AJ11" s="51">
        <f t="shared" si="9"/>
        <v>68908.154550154461</v>
      </c>
      <c r="AK11" s="51">
        <f t="shared" si="9"/>
        <v>138473.11651361184</v>
      </c>
      <c r="AL11" s="51">
        <f t="shared" si="9"/>
        <v>6537.729673400172</v>
      </c>
      <c r="AM11" s="51">
        <f t="shared" si="9"/>
        <v>-121347.27685083909</v>
      </c>
      <c r="AN11" s="51">
        <f t="shared" si="9"/>
        <v>128959.00597249501</v>
      </c>
      <c r="AO11" s="51">
        <f t="shared" si="9"/>
        <v>-2457.4229218386463</v>
      </c>
      <c r="AP11" s="51">
        <f t="shared" si="9"/>
        <v>5188.5792943938286</v>
      </c>
      <c r="AQ11" s="51">
        <f t="shared" si="9"/>
        <v>165897.04773224937</v>
      </c>
      <c r="AR11" s="51">
        <f t="shared" si="9"/>
        <v>-20653.626486109744</v>
      </c>
      <c r="AS11" s="51">
        <f t="shared" si="9"/>
        <v>-48859.407857994782</v>
      </c>
      <c r="AT11" s="51">
        <f t="shared" si="9"/>
        <v>492545.69992161664</v>
      </c>
      <c r="AU11" s="51">
        <f t="shared" si="9"/>
        <v>215518.21582036326</v>
      </c>
      <c r="AV11" s="51">
        <f t="shared" si="9"/>
        <v>218287.18267898454</v>
      </c>
      <c r="AW11" s="51">
        <f t="shared" si="9"/>
        <v>491250.84805346793</v>
      </c>
      <c r="AX11" s="51">
        <f t="shared" si="9"/>
        <v>200704.87711539981</v>
      </c>
      <c r="AY11" s="51">
        <f t="shared" si="9"/>
        <v>79311.034195868298</v>
      </c>
      <c r="AZ11" s="51">
        <f t="shared" si="9"/>
        <v>560453.74996704014</v>
      </c>
      <c r="BA11" s="51">
        <f t="shared" si="9"/>
        <v>206396.27211532911</v>
      </c>
      <c r="BB11" s="51">
        <f t="shared" si="9"/>
        <v>217078.24269844696</v>
      </c>
      <c r="BC11" s="51">
        <f t="shared" si="9"/>
        <v>605895.21231987665</v>
      </c>
      <c r="BD11" s="51">
        <f t="shared" si="9"/>
        <v>186843.98971844924</v>
      </c>
      <c r="BE11" s="51">
        <f t="shared" si="9"/>
        <v>115181.40896986972</v>
      </c>
      <c r="BF11" s="51">
        <f t="shared" si="9"/>
        <v>891045.47861897864</v>
      </c>
      <c r="BG11" s="51">
        <f t="shared" si="9"/>
        <v>533912.28131151246</v>
      </c>
      <c r="BH11" s="51">
        <f t="shared" si="9"/>
        <v>540215.68962439953</v>
      </c>
      <c r="BI11" s="51">
        <f t="shared" si="9"/>
        <v>900097.27465347562</v>
      </c>
      <c r="BJ11" s="51">
        <f t="shared" si="9"/>
        <v>520678.58524995903</v>
      </c>
      <c r="BK11" s="51">
        <f t="shared" si="9"/>
        <v>263094.82023719093</v>
      </c>
      <c r="BL11" s="51">
        <f t="shared" si="9"/>
        <v>1180697.9353544959</v>
      </c>
      <c r="BM11" s="51">
        <f t="shared" si="9"/>
        <v>526927.3718175313</v>
      </c>
      <c r="BN11" s="51">
        <f t="shared" si="9"/>
        <v>543329.30403347034</v>
      </c>
      <c r="BO11" s="51">
        <f t="shared" ref="BO11" si="10">SUM(BO9:BO10)</f>
        <v>1242700.2355104033</v>
      </c>
    </row>
    <row r="12" spans="1:67" x14ac:dyDescent="0.2">
      <c r="A12" s="36"/>
      <c r="B12" s="41" t="s">
        <v>202</v>
      </c>
      <c r="C12" s="52"/>
      <c r="D12" s="53"/>
      <c r="E12" s="53"/>
      <c r="F12" s="53"/>
      <c r="G12" s="53">
        <f>IF(G29&gt;0,-SUM('Seed case montlhy budget'!E$75:G$75)*0.2,0)</f>
        <v>0</v>
      </c>
      <c r="H12" s="53"/>
      <c r="I12" s="53"/>
      <c r="J12" s="53">
        <f>IF(J29&gt;0,-SUM('Seed case montlhy budget'!H$75:J$75)*0.2,0)</f>
        <v>0</v>
      </c>
      <c r="K12" s="53"/>
      <c r="L12" s="53"/>
      <c r="M12" s="53">
        <f>IF(M29&gt;0,-SUM('Seed case montlhy budget'!K$75:M$75)*0.2,0)</f>
        <v>0</v>
      </c>
      <c r="N12" s="53"/>
      <c r="O12" s="53"/>
      <c r="P12" s="53">
        <f>IF(P29&gt;0,-SUM('Seed case montlhy budget'!N$75:P$75)*0.2,0)</f>
        <v>0</v>
      </c>
      <c r="Q12" s="53"/>
      <c r="R12" s="53"/>
      <c r="S12" s="53">
        <f>IF(S29&gt;0,-SUM('Seed case montlhy budget'!Q$75:S$75)*0.2,0)</f>
        <v>0</v>
      </c>
      <c r="T12" s="53"/>
      <c r="U12" s="53"/>
      <c r="V12" s="53">
        <f>IF(V29&gt;0,-SUM('Seed case montlhy budget'!T$75:V$75)*0.2,0)</f>
        <v>0</v>
      </c>
      <c r="W12" s="53"/>
      <c r="X12" s="53"/>
      <c r="Y12" s="53">
        <f>IF(Y29&gt;0,-SUM('Seed case montlhy budget'!W$75:Y$75)*0.2,0)</f>
        <v>0</v>
      </c>
      <c r="Z12" s="53"/>
      <c r="AA12" s="53"/>
      <c r="AB12" s="53">
        <f>IF(AB29&gt;0,-SUM('Seed case montlhy budget'!Z$75:AB$75)*0.2,0)</f>
        <v>0</v>
      </c>
      <c r="AC12" s="53"/>
      <c r="AD12" s="53"/>
      <c r="AE12" s="53">
        <f>IF(AE29&gt;0,-SUM('Seed case montlhy budget'!AC$75:AE$75)*0.2,0)</f>
        <v>0</v>
      </c>
      <c r="AF12" s="53"/>
      <c r="AG12" s="53"/>
      <c r="AH12" s="53">
        <f>IF(AH29&gt;0,-SUM('Seed case montlhy budget'!AF$75:AH$75)*0.2,0)</f>
        <v>0</v>
      </c>
      <c r="AI12" s="53"/>
      <c r="AJ12" s="53"/>
      <c r="AK12" s="53">
        <f>IF(AK29&gt;0,-SUM('Seed case montlhy budget'!AI$75:AK$75)*0.2,0)</f>
        <v>0</v>
      </c>
      <c r="AL12" s="53"/>
      <c r="AM12" s="53"/>
      <c r="AN12" s="53">
        <f>IF(AN29&gt;0,-SUM('Seed case montlhy budget'!AL$75:AN$75)*0.2,0)</f>
        <v>0</v>
      </c>
      <c r="AO12" s="53"/>
      <c r="AP12" s="53"/>
      <c r="AQ12" s="53">
        <f>IF(AQ29&gt;0,-SUM('Seed case montlhy budget'!AO$75:AQ$75)*0.2,0)</f>
        <v>-35788.006113967007</v>
      </c>
      <c r="AR12" s="53"/>
      <c r="AS12" s="53"/>
      <c r="AT12" s="53">
        <f>IF(AT29&gt;0,-SUM('Seed case montlhy budget'!AR$75:AT$75)*0.2,0)</f>
        <v>-184068.2199841929</v>
      </c>
      <c r="AU12" s="53"/>
      <c r="AV12" s="53"/>
      <c r="AW12" s="53">
        <f>IF(AW29&gt;0,-SUM('Seed case montlhy budget'!AU$75:AW$75)*0.2,0)</f>
        <v>-188336.74536294723</v>
      </c>
      <c r="AX12" s="53"/>
      <c r="AY12" s="53"/>
      <c r="AZ12" s="53">
        <f>IF(AZ29&gt;0,-SUM('Seed case montlhy budget'!AX$75:AZ$75)*0.2,0)</f>
        <v>-172745.65895616324</v>
      </c>
      <c r="BA12" s="53"/>
      <c r="BB12" s="53"/>
      <c r="BC12" s="53">
        <f>IF(BC29&gt;0,-SUM('Seed case montlhy budget'!BA$75:BC$75)*0.2,0)</f>
        <v>-211899.900733741</v>
      </c>
      <c r="BD12" s="53"/>
      <c r="BE12" s="53"/>
      <c r="BF12" s="53">
        <f>IF(BF29&gt;0,-SUM('Seed case montlhy budget'!BD$75:BF$75)*0.2,0)</f>
        <v>-391796.63021997811</v>
      </c>
      <c r="BG12" s="53"/>
      <c r="BH12" s="53"/>
      <c r="BI12" s="53">
        <f>IF(BI29&gt;0,-SUM('Seed case montlhy budget'!BG$75:BI$75)*0.2,0)</f>
        <v>-401886.89677202515</v>
      </c>
      <c r="BJ12" s="53"/>
      <c r="BK12" s="53"/>
      <c r="BL12" s="53">
        <f>IF(BL29&gt;0,-SUM('Seed case montlhy budget'!BJ$75:BL$75)*0.2,0)</f>
        <v>-400668.53460109956</v>
      </c>
      <c r="BM12" s="53"/>
      <c r="BN12" s="53"/>
      <c r="BO12" s="53">
        <f>IF(BO29&gt;0,-SUM('Seed case montlhy budget'!BM$75:BO$75)*0.2,0)</f>
        <v>-476304.50463531038</v>
      </c>
    </row>
    <row r="13" spans="1:67" hidden="1" x14ac:dyDescent="0.2">
      <c r="A13" s="36"/>
      <c r="B13" s="49" t="s">
        <v>159</v>
      </c>
      <c r="C13" s="50">
        <f t="shared" ref="C13:AH13" si="11">SUM(C11:C12)</f>
        <v>-82676</v>
      </c>
      <c r="D13" s="51">
        <f t="shared" si="11"/>
        <v>-4000</v>
      </c>
      <c r="E13" s="51">
        <f t="shared" si="11"/>
        <v>-4000</v>
      </c>
      <c r="F13" s="51">
        <f t="shared" si="11"/>
        <v>-4000</v>
      </c>
      <c r="G13" s="51">
        <f t="shared" si="11"/>
        <v>71000</v>
      </c>
      <c r="H13" s="51">
        <f t="shared" si="11"/>
        <v>-30000</v>
      </c>
      <c r="I13" s="51">
        <f t="shared" si="11"/>
        <v>-80683.539196906</v>
      </c>
      <c r="J13" s="51">
        <f t="shared" si="11"/>
        <v>-39665.107863572666</v>
      </c>
      <c r="K13" s="51">
        <f t="shared" si="11"/>
        <v>-40697.039256905999</v>
      </c>
      <c r="L13" s="51">
        <f t="shared" si="11"/>
        <v>-39553.64230937267</v>
      </c>
      <c r="M13" s="51">
        <f t="shared" si="11"/>
        <v>-45019.441430600004</v>
      </c>
      <c r="N13" s="51">
        <f t="shared" si="11"/>
        <v>-95587.640842261084</v>
      </c>
      <c r="O13" s="51">
        <f t="shared" si="11"/>
        <v>-39455.162957762019</v>
      </c>
      <c r="P13" s="51">
        <f t="shared" si="11"/>
        <v>-31345.513472762752</v>
      </c>
      <c r="Q13" s="51">
        <f t="shared" si="11"/>
        <v>-37907.861800081941</v>
      </c>
      <c r="R13" s="51">
        <f t="shared" si="11"/>
        <v>-31266.643947284938</v>
      </c>
      <c r="S13" s="51">
        <f t="shared" si="11"/>
        <v>3778.6101263164455</v>
      </c>
      <c r="T13" s="51">
        <f t="shared" si="11"/>
        <v>-61051.647185446425</v>
      </c>
      <c r="U13" s="51">
        <f t="shared" si="11"/>
        <v>-98653.4562973711</v>
      </c>
      <c r="V13" s="51">
        <f t="shared" si="11"/>
        <v>2408.8660384553659</v>
      </c>
      <c r="W13" s="51">
        <f t="shared" si="11"/>
        <v>1378.1109962927294</v>
      </c>
      <c r="X13" s="51">
        <f t="shared" si="11"/>
        <v>2623.5785065046512</v>
      </c>
      <c r="Y13" s="51">
        <f t="shared" si="11"/>
        <v>-2917.7080679281789</v>
      </c>
      <c r="Z13" s="51">
        <f t="shared" si="11"/>
        <v>-8249.6236591406923</v>
      </c>
      <c r="AA13" s="51">
        <f t="shared" si="11"/>
        <v>-130033.39096398911</v>
      </c>
      <c r="AB13" s="51">
        <f t="shared" si="11"/>
        <v>-8493.7290657636477</v>
      </c>
      <c r="AC13" s="51">
        <f t="shared" si="11"/>
        <v>-15110.601006285375</v>
      </c>
      <c r="AD13" s="51">
        <f t="shared" si="11"/>
        <v>-8113.3601531442837</v>
      </c>
      <c r="AE13" s="51">
        <f t="shared" si="11"/>
        <v>27105.804780028382</v>
      </c>
      <c r="AF13" s="51">
        <f t="shared" si="11"/>
        <v>-70729.513795753213</v>
      </c>
      <c r="AG13" s="51">
        <f t="shared" si="11"/>
        <v>-107111.3398692293</v>
      </c>
      <c r="AH13" s="51">
        <f t="shared" si="11"/>
        <v>143214.09246468282</v>
      </c>
      <c r="AI13" s="51">
        <f t="shared" ref="AI13:BN13" si="12">SUM(AI11:AI12)</f>
        <v>67377.608219707414</v>
      </c>
      <c r="AJ13" s="51">
        <f t="shared" si="12"/>
        <v>68908.154550154461</v>
      </c>
      <c r="AK13" s="51">
        <f t="shared" si="12"/>
        <v>138473.11651361184</v>
      </c>
      <c r="AL13" s="51">
        <f t="shared" si="12"/>
        <v>6537.729673400172</v>
      </c>
      <c r="AM13" s="51">
        <f t="shared" si="12"/>
        <v>-121347.27685083909</v>
      </c>
      <c r="AN13" s="51">
        <f t="shared" si="12"/>
        <v>128959.00597249501</v>
      </c>
      <c r="AO13" s="51">
        <f t="shared" si="12"/>
        <v>-2457.4229218386463</v>
      </c>
      <c r="AP13" s="51">
        <f t="shared" si="12"/>
        <v>5188.5792943938286</v>
      </c>
      <c r="AQ13" s="51">
        <f t="shared" si="12"/>
        <v>130109.04161828235</v>
      </c>
      <c r="AR13" s="51">
        <f t="shared" si="12"/>
        <v>-20653.626486109744</v>
      </c>
      <c r="AS13" s="51">
        <f t="shared" si="12"/>
        <v>-48859.407857994782</v>
      </c>
      <c r="AT13" s="51">
        <f t="shared" si="12"/>
        <v>308477.47993742372</v>
      </c>
      <c r="AU13" s="51">
        <f t="shared" si="12"/>
        <v>215518.21582036326</v>
      </c>
      <c r="AV13" s="51">
        <f t="shared" si="12"/>
        <v>218287.18267898454</v>
      </c>
      <c r="AW13" s="51">
        <f t="shared" si="12"/>
        <v>302914.1026905207</v>
      </c>
      <c r="AX13" s="51">
        <f t="shared" si="12"/>
        <v>200704.87711539981</v>
      </c>
      <c r="AY13" s="51">
        <f t="shared" si="12"/>
        <v>79311.034195868298</v>
      </c>
      <c r="AZ13" s="51">
        <f t="shared" si="12"/>
        <v>387708.09101087693</v>
      </c>
      <c r="BA13" s="51">
        <f t="shared" si="12"/>
        <v>206396.27211532911</v>
      </c>
      <c r="BB13" s="51">
        <f t="shared" si="12"/>
        <v>217078.24269844696</v>
      </c>
      <c r="BC13" s="51">
        <f t="shared" si="12"/>
        <v>393995.31158613565</v>
      </c>
      <c r="BD13" s="51">
        <f t="shared" si="12"/>
        <v>186843.98971844924</v>
      </c>
      <c r="BE13" s="51">
        <f t="shared" si="12"/>
        <v>115181.40896986972</v>
      </c>
      <c r="BF13" s="51">
        <f t="shared" si="12"/>
        <v>499248.84839900053</v>
      </c>
      <c r="BG13" s="51">
        <f t="shared" si="12"/>
        <v>533912.28131151246</v>
      </c>
      <c r="BH13" s="51">
        <f t="shared" si="12"/>
        <v>540215.68962439953</v>
      </c>
      <c r="BI13" s="51">
        <f t="shared" si="12"/>
        <v>498210.37788145046</v>
      </c>
      <c r="BJ13" s="51">
        <f t="shared" si="12"/>
        <v>520678.58524995903</v>
      </c>
      <c r="BK13" s="51">
        <f t="shared" si="12"/>
        <v>263094.82023719093</v>
      </c>
      <c r="BL13" s="51">
        <f t="shared" si="12"/>
        <v>780029.40075339633</v>
      </c>
      <c r="BM13" s="51">
        <f t="shared" si="12"/>
        <v>526927.3718175313</v>
      </c>
      <c r="BN13" s="51">
        <f t="shared" si="12"/>
        <v>543329.30403347034</v>
      </c>
      <c r="BO13" s="51">
        <f t="shared" ref="BO13" si="13">SUM(BO11:BO12)</f>
        <v>766395.73087509291</v>
      </c>
    </row>
    <row r="14" spans="1:67" hidden="1" x14ac:dyDescent="0.2">
      <c r="A14" s="36"/>
      <c r="B14" s="41" t="s">
        <v>160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</row>
    <row r="15" spans="1:67" hidden="1" x14ac:dyDescent="0.2">
      <c r="A15" s="36"/>
      <c r="B15" s="41" t="s">
        <v>161</v>
      </c>
      <c r="C15" s="44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</row>
    <row r="16" spans="1:67" hidden="1" x14ac:dyDescent="0.2">
      <c r="A16" s="36"/>
      <c r="B16" s="49" t="s">
        <v>162</v>
      </c>
      <c r="C16" s="50">
        <f t="shared" ref="C16:AH16" si="14">SUM(C13:C15)</f>
        <v>-82676</v>
      </c>
      <c r="D16" s="51">
        <f t="shared" si="14"/>
        <v>-4000</v>
      </c>
      <c r="E16" s="51">
        <f t="shared" si="14"/>
        <v>-4000</v>
      </c>
      <c r="F16" s="51">
        <f t="shared" si="14"/>
        <v>-4000</v>
      </c>
      <c r="G16" s="51">
        <f t="shared" si="14"/>
        <v>71000</v>
      </c>
      <c r="H16" s="51">
        <f t="shared" si="14"/>
        <v>-30000</v>
      </c>
      <c r="I16" s="51">
        <f t="shared" si="14"/>
        <v>-80683.539196906</v>
      </c>
      <c r="J16" s="51">
        <f t="shared" si="14"/>
        <v>-39665.107863572666</v>
      </c>
      <c r="K16" s="51">
        <f t="shared" si="14"/>
        <v>-40697.039256905999</v>
      </c>
      <c r="L16" s="51">
        <f t="shared" si="14"/>
        <v>-39553.64230937267</v>
      </c>
      <c r="M16" s="51">
        <f t="shared" si="14"/>
        <v>-45019.441430600004</v>
      </c>
      <c r="N16" s="51">
        <f t="shared" si="14"/>
        <v>-95587.640842261084</v>
      </c>
      <c r="O16" s="51">
        <f t="shared" si="14"/>
        <v>-39455.162957762019</v>
      </c>
      <c r="P16" s="51">
        <f t="shared" si="14"/>
        <v>-31345.513472762752</v>
      </c>
      <c r="Q16" s="51">
        <f t="shared" si="14"/>
        <v>-37907.861800081941</v>
      </c>
      <c r="R16" s="51">
        <f t="shared" si="14"/>
        <v>-31266.643947284938</v>
      </c>
      <c r="S16" s="51">
        <f t="shared" si="14"/>
        <v>3778.6101263164455</v>
      </c>
      <c r="T16" s="51">
        <f t="shared" si="14"/>
        <v>-61051.647185446425</v>
      </c>
      <c r="U16" s="51">
        <f t="shared" si="14"/>
        <v>-98653.4562973711</v>
      </c>
      <c r="V16" s="51">
        <f t="shared" si="14"/>
        <v>2408.8660384553659</v>
      </c>
      <c r="W16" s="51">
        <f t="shared" si="14"/>
        <v>1378.1109962927294</v>
      </c>
      <c r="X16" s="51">
        <f t="shared" si="14"/>
        <v>2623.5785065046512</v>
      </c>
      <c r="Y16" s="51">
        <f t="shared" si="14"/>
        <v>-2917.7080679281789</v>
      </c>
      <c r="Z16" s="51">
        <f t="shared" si="14"/>
        <v>-8249.6236591406923</v>
      </c>
      <c r="AA16" s="51">
        <f t="shared" si="14"/>
        <v>-130033.39096398911</v>
      </c>
      <c r="AB16" s="51">
        <f t="shared" si="14"/>
        <v>-8493.7290657636477</v>
      </c>
      <c r="AC16" s="51">
        <f t="shared" si="14"/>
        <v>-15110.601006285375</v>
      </c>
      <c r="AD16" s="51">
        <f t="shared" si="14"/>
        <v>-8113.3601531442837</v>
      </c>
      <c r="AE16" s="51">
        <f t="shared" si="14"/>
        <v>27105.804780028382</v>
      </c>
      <c r="AF16" s="51">
        <f t="shared" si="14"/>
        <v>-70729.513795753213</v>
      </c>
      <c r="AG16" s="51">
        <f t="shared" si="14"/>
        <v>-107111.3398692293</v>
      </c>
      <c r="AH16" s="51">
        <f t="shared" si="14"/>
        <v>143214.09246468282</v>
      </c>
      <c r="AI16" s="51">
        <f t="shared" ref="AI16:BN16" si="15">SUM(AI13:AI15)</f>
        <v>67377.608219707414</v>
      </c>
      <c r="AJ16" s="51">
        <f t="shared" si="15"/>
        <v>68908.154550154461</v>
      </c>
      <c r="AK16" s="51">
        <f t="shared" si="15"/>
        <v>138473.11651361184</v>
      </c>
      <c r="AL16" s="51">
        <f t="shared" si="15"/>
        <v>6537.729673400172</v>
      </c>
      <c r="AM16" s="51">
        <f t="shared" si="15"/>
        <v>-121347.27685083909</v>
      </c>
      <c r="AN16" s="51">
        <f t="shared" si="15"/>
        <v>128959.00597249501</v>
      </c>
      <c r="AO16" s="51">
        <f t="shared" si="15"/>
        <v>-2457.4229218386463</v>
      </c>
      <c r="AP16" s="51">
        <f t="shared" si="15"/>
        <v>5188.5792943938286</v>
      </c>
      <c r="AQ16" s="51">
        <f t="shared" si="15"/>
        <v>130109.04161828235</v>
      </c>
      <c r="AR16" s="51">
        <f t="shared" si="15"/>
        <v>-20653.626486109744</v>
      </c>
      <c r="AS16" s="51">
        <f t="shared" si="15"/>
        <v>-48859.407857994782</v>
      </c>
      <c r="AT16" s="51">
        <f t="shared" si="15"/>
        <v>308477.47993742372</v>
      </c>
      <c r="AU16" s="51">
        <f t="shared" si="15"/>
        <v>215518.21582036326</v>
      </c>
      <c r="AV16" s="51">
        <f t="shared" si="15"/>
        <v>218287.18267898454</v>
      </c>
      <c r="AW16" s="51">
        <f t="shared" si="15"/>
        <v>302914.1026905207</v>
      </c>
      <c r="AX16" s="51">
        <f t="shared" si="15"/>
        <v>200704.87711539981</v>
      </c>
      <c r="AY16" s="51">
        <f t="shared" si="15"/>
        <v>79311.034195868298</v>
      </c>
      <c r="AZ16" s="51">
        <f t="shared" si="15"/>
        <v>387708.09101087693</v>
      </c>
      <c r="BA16" s="51">
        <f t="shared" si="15"/>
        <v>206396.27211532911</v>
      </c>
      <c r="BB16" s="51">
        <f t="shared" si="15"/>
        <v>217078.24269844696</v>
      </c>
      <c r="BC16" s="51">
        <f t="shared" si="15"/>
        <v>393995.31158613565</v>
      </c>
      <c r="BD16" s="51">
        <f t="shared" si="15"/>
        <v>186843.98971844924</v>
      </c>
      <c r="BE16" s="51">
        <f t="shared" si="15"/>
        <v>115181.40896986972</v>
      </c>
      <c r="BF16" s="51">
        <f t="shared" si="15"/>
        <v>499248.84839900053</v>
      </c>
      <c r="BG16" s="51">
        <f t="shared" si="15"/>
        <v>533912.28131151246</v>
      </c>
      <c r="BH16" s="51">
        <f t="shared" si="15"/>
        <v>540215.68962439953</v>
      </c>
      <c r="BI16" s="51">
        <f t="shared" si="15"/>
        <v>498210.37788145046</v>
      </c>
      <c r="BJ16" s="51">
        <f t="shared" si="15"/>
        <v>520678.58524995903</v>
      </c>
      <c r="BK16" s="51">
        <f t="shared" si="15"/>
        <v>263094.82023719093</v>
      </c>
      <c r="BL16" s="51">
        <f t="shared" si="15"/>
        <v>780029.40075339633</v>
      </c>
      <c r="BM16" s="51">
        <f t="shared" si="15"/>
        <v>526927.3718175313</v>
      </c>
      <c r="BN16" s="51">
        <f t="shared" si="15"/>
        <v>543329.30403347034</v>
      </c>
      <c r="BO16" s="51">
        <f t="shared" ref="BO16" si="16">SUM(BO13:BO15)</f>
        <v>766395.73087509291</v>
      </c>
    </row>
    <row r="17" spans="1:67" hidden="1" x14ac:dyDescent="0.2">
      <c r="A17" s="36"/>
      <c r="B17" s="41" t="s">
        <v>163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</row>
    <row r="18" spans="1:67" x14ac:dyDescent="0.2">
      <c r="A18" s="36"/>
      <c r="B18" s="49" t="s">
        <v>212</v>
      </c>
      <c r="C18" s="50">
        <f t="shared" ref="C18:AH18" si="17">SUM(C16:C17)</f>
        <v>-82676</v>
      </c>
      <c r="D18" s="51">
        <f t="shared" si="17"/>
        <v>-4000</v>
      </c>
      <c r="E18" s="51">
        <f t="shared" si="17"/>
        <v>-4000</v>
      </c>
      <c r="F18" s="51">
        <f t="shared" si="17"/>
        <v>-4000</v>
      </c>
      <c r="G18" s="51">
        <f t="shared" si="17"/>
        <v>71000</v>
      </c>
      <c r="H18" s="51">
        <f t="shared" si="17"/>
        <v>-30000</v>
      </c>
      <c r="I18" s="51">
        <f t="shared" si="17"/>
        <v>-80683.539196906</v>
      </c>
      <c r="J18" s="51">
        <f t="shared" si="17"/>
        <v>-39665.107863572666</v>
      </c>
      <c r="K18" s="51">
        <f t="shared" si="17"/>
        <v>-40697.039256905999</v>
      </c>
      <c r="L18" s="51">
        <f t="shared" si="17"/>
        <v>-39553.64230937267</v>
      </c>
      <c r="M18" s="51">
        <f t="shared" si="17"/>
        <v>-45019.441430600004</v>
      </c>
      <c r="N18" s="51">
        <f t="shared" si="17"/>
        <v>-95587.640842261084</v>
      </c>
      <c r="O18" s="51">
        <f t="shared" si="17"/>
        <v>-39455.162957762019</v>
      </c>
      <c r="P18" s="51">
        <f t="shared" si="17"/>
        <v>-31345.513472762752</v>
      </c>
      <c r="Q18" s="51">
        <f t="shared" si="17"/>
        <v>-37907.861800081941</v>
      </c>
      <c r="R18" s="51">
        <f t="shared" si="17"/>
        <v>-31266.643947284938</v>
      </c>
      <c r="S18" s="51">
        <f t="shared" si="17"/>
        <v>3778.6101263164455</v>
      </c>
      <c r="T18" s="51">
        <f t="shared" si="17"/>
        <v>-61051.647185446425</v>
      </c>
      <c r="U18" s="51">
        <f t="shared" si="17"/>
        <v>-98653.4562973711</v>
      </c>
      <c r="V18" s="51">
        <f t="shared" si="17"/>
        <v>2408.8660384553659</v>
      </c>
      <c r="W18" s="51">
        <f t="shared" si="17"/>
        <v>1378.1109962927294</v>
      </c>
      <c r="X18" s="51">
        <f t="shared" si="17"/>
        <v>2623.5785065046512</v>
      </c>
      <c r="Y18" s="51">
        <f t="shared" si="17"/>
        <v>-2917.7080679281789</v>
      </c>
      <c r="Z18" s="51">
        <f t="shared" si="17"/>
        <v>-8249.6236591406923</v>
      </c>
      <c r="AA18" s="51">
        <f t="shared" si="17"/>
        <v>-130033.39096398911</v>
      </c>
      <c r="AB18" s="51">
        <f t="shared" si="17"/>
        <v>-8493.7290657636477</v>
      </c>
      <c r="AC18" s="51">
        <f t="shared" si="17"/>
        <v>-15110.601006285375</v>
      </c>
      <c r="AD18" s="51">
        <f t="shared" si="17"/>
        <v>-8113.3601531442837</v>
      </c>
      <c r="AE18" s="51">
        <f t="shared" si="17"/>
        <v>27105.804780028382</v>
      </c>
      <c r="AF18" s="51">
        <f t="shared" si="17"/>
        <v>-70729.513795753213</v>
      </c>
      <c r="AG18" s="51">
        <f t="shared" si="17"/>
        <v>-107111.3398692293</v>
      </c>
      <c r="AH18" s="51">
        <f t="shared" si="17"/>
        <v>143214.09246468282</v>
      </c>
      <c r="AI18" s="51">
        <f t="shared" ref="AI18:BN18" si="18">SUM(AI16:AI17)</f>
        <v>67377.608219707414</v>
      </c>
      <c r="AJ18" s="51">
        <f t="shared" si="18"/>
        <v>68908.154550154461</v>
      </c>
      <c r="AK18" s="51">
        <f t="shared" si="18"/>
        <v>138473.11651361184</v>
      </c>
      <c r="AL18" s="51">
        <f t="shared" si="18"/>
        <v>6537.729673400172</v>
      </c>
      <c r="AM18" s="51">
        <f t="shared" si="18"/>
        <v>-121347.27685083909</v>
      </c>
      <c r="AN18" s="51">
        <f t="shared" si="18"/>
        <v>128959.00597249501</v>
      </c>
      <c r="AO18" s="51">
        <f t="shared" si="18"/>
        <v>-2457.4229218386463</v>
      </c>
      <c r="AP18" s="51">
        <f t="shared" si="18"/>
        <v>5188.5792943938286</v>
      </c>
      <c r="AQ18" s="51">
        <f t="shared" si="18"/>
        <v>130109.04161828235</v>
      </c>
      <c r="AR18" s="51">
        <f t="shared" si="18"/>
        <v>-20653.626486109744</v>
      </c>
      <c r="AS18" s="51">
        <f t="shared" si="18"/>
        <v>-48859.407857994782</v>
      </c>
      <c r="AT18" s="51">
        <f t="shared" si="18"/>
        <v>308477.47993742372</v>
      </c>
      <c r="AU18" s="51">
        <f t="shared" si="18"/>
        <v>215518.21582036326</v>
      </c>
      <c r="AV18" s="51">
        <f t="shared" si="18"/>
        <v>218287.18267898454</v>
      </c>
      <c r="AW18" s="51">
        <f t="shared" si="18"/>
        <v>302914.1026905207</v>
      </c>
      <c r="AX18" s="51">
        <f t="shared" si="18"/>
        <v>200704.87711539981</v>
      </c>
      <c r="AY18" s="51">
        <f t="shared" si="18"/>
        <v>79311.034195868298</v>
      </c>
      <c r="AZ18" s="51">
        <f t="shared" si="18"/>
        <v>387708.09101087693</v>
      </c>
      <c r="BA18" s="51">
        <f t="shared" si="18"/>
        <v>206396.27211532911</v>
      </c>
      <c r="BB18" s="51">
        <f t="shared" si="18"/>
        <v>217078.24269844696</v>
      </c>
      <c r="BC18" s="51">
        <f t="shared" si="18"/>
        <v>393995.31158613565</v>
      </c>
      <c r="BD18" s="51">
        <f t="shared" si="18"/>
        <v>186843.98971844924</v>
      </c>
      <c r="BE18" s="51">
        <f t="shared" si="18"/>
        <v>115181.40896986972</v>
      </c>
      <c r="BF18" s="51">
        <f t="shared" si="18"/>
        <v>499248.84839900053</v>
      </c>
      <c r="BG18" s="51">
        <f t="shared" si="18"/>
        <v>533912.28131151246</v>
      </c>
      <c r="BH18" s="51">
        <f t="shared" si="18"/>
        <v>540215.68962439953</v>
      </c>
      <c r="BI18" s="51">
        <f t="shared" si="18"/>
        <v>498210.37788145046</v>
      </c>
      <c r="BJ18" s="51">
        <f t="shared" si="18"/>
        <v>520678.58524995903</v>
      </c>
      <c r="BK18" s="51">
        <f t="shared" si="18"/>
        <v>263094.82023719093</v>
      </c>
      <c r="BL18" s="51">
        <f t="shared" si="18"/>
        <v>780029.40075339633</v>
      </c>
      <c r="BM18" s="51">
        <f t="shared" si="18"/>
        <v>526927.3718175313</v>
      </c>
      <c r="BN18" s="51">
        <f t="shared" si="18"/>
        <v>543329.30403347034</v>
      </c>
      <c r="BO18" s="51">
        <f t="shared" ref="BO18" si="19">SUM(BO16:BO17)</f>
        <v>766395.73087509291</v>
      </c>
    </row>
    <row r="19" spans="1:67" x14ac:dyDescent="0.2">
      <c r="A19" s="36"/>
      <c r="B19" s="36"/>
      <c r="C19" s="54"/>
    </row>
    <row r="20" spans="1:67" x14ac:dyDescent="0.2">
      <c r="A20" s="36"/>
      <c r="B20" s="41" t="s">
        <v>213</v>
      </c>
      <c r="C20" s="44">
        <v>100000</v>
      </c>
      <c r="D20" s="45">
        <v>0</v>
      </c>
      <c r="E20" s="45">
        <v>0</v>
      </c>
      <c r="F20" s="45">
        <v>0</v>
      </c>
      <c r="G20" s="55">
        <v>900000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</row>
    <row r="21" spans="1:67" hidden="1" x14ac:dyDescent="0.2">
      <c r="A21" s="36"/>
      <c r="B21" s="41" t="s">
        <v>164</v>
      </c>
      <c r="C21" s="44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</row>
    <row r="22" spans="1:67" hidden="1" x14ac:dyDescent="0.2">
      <c r="A22" s="36"/>
      <c r="B22" s="41" t="s">
        <v>165</v>
      </c>
      <c r="C22" s="44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</row>
    <row r="23" spans="1:67" hidden="1" x14ac:dyDescent="0.2">
      <c r="A23" s="36"/>
      <c r="B23" s="41" t="s">
        <v>166</v>
      </c>
      <c r="C23" s="44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</row>
    <row r="24" spans="1:67" hidden="1" x14ac:dyDescent="0.2">
      <c r="A24" s="36"/>
      <c r="B24" s="41" t="s">
        <v>167</v>
      </c>
      <c r="C24" s="44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</row>
    <row r="25" spans="1:67" x14ac:dyDescent="0.2">
      <c r="A25" s="36"/>
      <c r="B25" s="41"/>
      <c r="C25" s="54"/>
    </row>
    <row r="26" spans="1:67" x14ac:dyDescent="0.2">
      <c r="A26" s="36"/>
      <c r="B26" s="49" t="s">
        <v>214</v>
      </c>
      <c r="C26" s="50">
        <f t="shared" ref="C26:AH26" si="20">SUM(C18:C24)</f>
        <v>17324</v>
      </c>
      <c r="D26" s="51">
        <f t="shared" si="20"/>
        <v>-4000</v>
      </c>
      <c r="E26" s="51">
        <f t="shared" si="20"/>
        <v>-4000</v>
      </c>
      <c r="F26" s="51">
        <f t="shared" si="20"/>
        <v>-4000</v>
      </c>
      <c r="G26" s="51">
        <f t="shared" si="20"/>
        <v>971000</v>
      </c>
      <c r="H26" s="51">
        <f t="shared" si="20"/>
        <v>-30000</v>
      </c>
      <c r="I26" s="51">
        <f t="shared" si="20"/>
        <v>-80683.539196906</v>
      </c>
      <c r="J26" s="51">
        <f t="shared" si="20"/>
        <v>-39665.107863572666</v>
      </c>
      <c r="K26" s="51">
        <f t="shared" si="20"/>
        <v>-40697.039256905999</v>
      </c>
      <c r="L26" s="51">
        <f t="shared" si="20"/>
        <v>-39553.64230937267</v>
      </c>
      <c r="M26" s="51">
        <f t="shared" si="20"/>
        <v>-45019.441430600004</v>
      </c>
      <c r="N26" s="51">
        <f t="shared" si="20"/>
        <v>-95587.640842261084</v>
      </c>
      <c r="O26" s="51">
        <f t="shared" si="20"/>
        <v>-39455.162957762019</v>
      </c>
      <c r="P26" s="51">
        <f t="shared" si="20"/>
        <v>-31345.513472762752</v>
      </c>
      <c r="Q26" s="51">
        <f t="shared" si="20"/>
        <v>-37907.861800081941</v>
      </c>
      <c r="R26" s="51">
        <f t="shared" si="20"/>
        <v>-31266.643947284938</v>
      </c>
      <c r="S26" s="51">
        <f t="shared" si="20"/>
        <v>3778.6101263164455</v>
      </c>
      <c r="T26" s="51">
        <f t="shared" si="20"/>
        <v>-61051.647185446425</v>
      </c>
      <c r="U26" s="51">
        <f t="shared" si="20"/>
        <v>-98653.4562973711</v>
      </c>
      <c r="V26" s="51">
        <f t="shared" si="20"/>
        <v>2408.8660384553659</v>
      </c>
      <c r="W26" s="51">
        <f t="shared" si="20"/>
        <v>1378.1109962927294</v>
      </c>
      <c r="X26" s="51">
        <f t="shared" si="20"/>
        <v>2623.5785065046512</v>
      </c>
      <c r="Y26" s="51">
        <f t="shared" si="20"/>
        <v>-2917.7080679281789</v>
      </c>
      <c r="Z26" s="51">
        <f t="shared" si="20"/>
        <v>-8249.6236591406923</v>
      </c>
      <c r="AA26" s="51">
        <f t="shared" si="20"/>
        <v>-130033.39096398911</v>
      </c>
      <c r="AB26" s="51">
        <f t="shared" si="20"/>
        <v>-8493.7290657636477</v>
      </c>
      <c r="AC26" s="51">
        <f t="shared" si="20"/>
        <v>-15110.601006285375</v>
      </c>
      <c r="AD26" s="51">
        <f t="shared" si="20"/>
        <v>-8113.3601531442837</v>
      </c>
      <c r="AE26" s="51">
        <f t="shared" si="20"/>
        <v>27105.804780028382</v>
      </c>
      <c r="AF26" s="51">
        <f t="shared" si="20"/>
        <v>-70729.513795753213</v>
      </c>
      <c r="AG26" s="51">
        <f t="shared" si="20"/>
        <v>-107111.3398692293</v>
      </c>
      <c r="AH26" s="51">
        <f t="shared" si="20"/>
        <v>143214.09246468282</v>
      </c>
      <c r="AI26" s="51">
        <f t="shared" ref="AI26:BO26" si="21">SUM(AI18:AI24)</f>
        <v>67377.608219707414</v>
      </c>
      <c r="AJ26" s="51">
        <f t="shared" si="21"/>
        <v>68908.154550154461</v>
      </c>
      <c r="AK26" s="51">
        <f t="shared" si="21"/>
        <v>138473.11651361184</v>
      </c>
      <c r="AL26" s="51">
        <f t="shared" si="21"/>
        <v>6537.729673400172</v>
      </c>
      <c r="AM26" s="51">
        <f t="shared" si="21"/>
        <v>-121347.27685083909</v>
      </c>
      <c r="AN26" s="51">
        <f t="shared" si="21"/>
        <v>128959.00597249501</v>
      </c>
      <c r="AO26" s="51">
        <f t="shared" si="21"/>
        <v>-2457.4229218386463</v>
      </c>
      <c r="AP26" s="51">
        <f t="shared" si="21"/>
        <v>5188.5792943938286</v>
      </c>
      <c r="AQ26" s="51">
        <f t="shared" si="21"/>
        <v>130109.04161828235</v>
      </c>
      <c r="AR26" s="51">
        <f t="shared" si="21"/>
        <v>-20653.626486109744</v>
      </c>
      <c r="AS26" s="51">
        <f t="shared" si="21"/>
        <v>-48859.407857994782</v>
      </c>
      <c r="AT26" s="51">
        <f t="shared" si="21"/>
        <v>308477.47993742372</v>
      </c>
      <c r="AU26" s="51">
        <f t="shared" si="21"/>
        <v>215518.21582036326</v>
      </c>
      <c r="AV26" s="51">
        <f t="shared" si="21"/>
        <v>218287.18267898454</v>
      </c>
      <c r="AW26" s="51">
        <f t="shared" si="21"/>
        <v>302914.1026905207</v>
      </c>
      <c r="AX26" s="51">
        <f t="shared" si="21"/>
        <v>200704.87711539981</v>
      </c>
      <c r="AY26" s="51">
        <f t="shared" si="21"/>
        <v>79311.034195868298</v>
      </c>
      <c r="AZ26" s="51">
        <f t="shared" si="21"/>
        <v>387708.09101087693</v>
      </c>
      <c r="BA26" s="51">
        <f t="shared" si="21"/>
        <v>206396.27211532911</v>
      </c>
      <c r="BB26" s="51">
        <f t="shared" si="21"/>
        <v>217078.24269844696</v>
      </c>
      <c r="BC26" s="51">
        <f t="shared" si="21"/>
        <v>393995.31158613565</v>
      </c>
      <c r="BD26" s="51">
        <f t="shared" si="21"/>
        <v>186843.98971844924</v>
      </c>
      <c r="BE26" s="51">
        <f t="shared" si="21"/>
        <v>115181.40896986972</v>
      </c>
      <c r="BF26" s="51">
        <f t="shared" si="21"/>
        <v>499248.84839900053</v>
      </c>
      <c r="BG26" s="51">
        <f t="shared" si="21"/>
        <v>533912.28131151246</v>
      </c>
      <c r="BH26" s="51">
        <f t="shared" si="21"/>
        <v>540215.68962439953</v>
      </c>
      <c r="BI26" s="51">
        <f t="shared" si="21"/>
        <v>498210.37788145046</v>
      </c>
      <c r="BJ26" s="51">
        <f t="shared" si="21"/>
        <v>520678.58524995903</v>
      </c>
      <c r="BK26" s="51">
        <f t="shared" si="21"/>
        <v>263094.82023719093</v>
      </c>
      <c r="BL26" s="51">
        <f t="shared" si="21"/>
        <v>780029.40075339633</v>
      </c>
      <c r="BM26" s="51">
        <f t="shared" si="21"/>
        <v>526927.3718175313</v>
      </c>
      <c r="BN26" s="51">
        <f t="shared" si="21"/>
        <v>543329.30403347034</v>
      </c>
      <c r="BO26" s="51">
        <f t="shared" si="21"/>
        <v>766395.73087509291</v>
      </c>
    </row>
    <row r="27" spans="1:67" x14ac:dyDescent="0.2">
      <c r="A27" s="36"/>
      <c r="B27" s="41"/>
      <c r="C27" s="54"/>
    </row>
    <row r="28" spans="1:67" x14ac:dyDescent="0.2">
      <c r="A28" s="36"/>
      <c r="B28" s="49" t="s">
        <v>215</v>
      </c>
      <c r="C28" s="56">
        <f>C26</f>
        <v>17324</v>
      </c>
      <c r="D28" s="57">
        <f t="shared" ref="D28:AI28" si="22">C28+D26</f>
        <v>13324</v>
      </c>
      <c r="E28" s="57">
        <f t="shared" si="22"/>
        <v>9324</v>
      </c>
      <c r="F28" s="57">
        <f t="shared" si="22"/>
        <v>5324</v>
      </c>
      <c r="G28" s="57">
        <f t="shared" si="22"/>
        <v>976324</v>
      </c>
      <c r="H28" s="57">
        <f t="shared" si="22"/>
        <v>946324</v>
      </c>
      <c r="I28" s="57">
        <f t="shared" si="22"/>
        <v>865640.46080309397</v>
      </c>
      <c r="J28" s="57">
        <f t="shared" si="22"/>
        <v>825975.35293952131</v>
      </c>
      <c r="K28" s="57">
        <f t="shared" si="22"/>
        <v>785278.31368261529</v>
      </c>
      <c r="L28" s="57">
        <f t="shared" si="22"/>
        <v>745724.67137324263</v>
      </c>
      <c r="M28" s="57">
        <f t="shared" si="22"/>
        <v>700705.22994264262</v>
      </c>
      <c r="N28" s="57">
        <f t="shared" si="22"/>
        <v>605117.58910038159</v>
      </c>
      <c r="O28" s="57">
        <f t="shared" si="22"/>
        <v>565662.42614261957</v>
      </c>
      <c r="P28" s="57">
        <f t="shared" si="22"/>
        <v>534316.9126698568</v>
      </c>
      <c r="Q28" s="57">
        <f t="shared" si="22"/>
        <v>496409.05086977489</v>
      </c>
      <c r="R28" s="57">
        <f t="shared" si="22"/>
        <v>465142.40692248993</v>
      </c>
      <c r="S28" s="57">
        <f t="shared" si="22"/>
        <v>468921.01704880636</v>
      </c>
      <c r="T28" s="57">
        <f t="shared" si="22"/>
        <v>407869.36986335996</v>
      </c>
      <c r="U28" s="57">
        <f t="shared" si="22"/>
        <v>309215.91356598889</v>
      </c>
      <c r="V28" s="57">
        <f t="shared" si="22"/>
        <v>311624.77960444428</v>
      </c>
      <c r="W28" s="57">
        <f t="shared" si="22"/>
        <v>313002.89060073701</v>
      </c>
      <c r="X28" s="57">
        <f t="shared" si="22"/>
        <v>315626.46910724166</v>
      </c>
      <c r="Y28" s="57">
        <f t="shared" si="22"/>
        <v>312708.76103931351</v>
      </c>
      <c r="Z28" s="57">
        <f t="shared" si="22"/>
        <v>304459.13738017285</v>
      </c>
      <c r="AA28" s="57">
        <f t="shared" si="22"/>
        <v>174425.74641618374</v>
      </c>
      <c r="AB28" s="57">
        <f t="shared" si="22"/>
        <v>165932.01735042009</v>
      </c>
      <c r="AC28" s="57">
        <f t="shared" si="22"/>
        <v>150821.41634413472</v>
      </c>
      <c r="AD28" s="57">
        <f t="shared" si="22"/>
        <v>142708.05619099044</v>
      </c>
      <c r="AE28" s="57">
        <f t="shared" si="22"/>
        <v>169813.86097101882</v>
      </c>
      <c r="AF28" s="57">
        <f t="shared" si="22"/>
        <v>99084.347175265604</v>
      </c>
      <c r="AG28" s="57">
        <f t="shared" si="22"/>
        <v>-8026.9926939636935</v>
      </c>
      <c r="AH28" s="57">
        <f t="shared" si="22"/>
        <v>135187.09977071913</v>
      </c>
      <c r="AI28" s="57">
        <f t="shared" si="22"/>
        <v>202564.70799042654</v>
      </c>
      <c r="AJ28" s="57">
        <f t="shared" ref="AJ28:BO28" si="23">AI28+AJ26</f>
        <v>271472.86254058103</v>
      </c>
      <c r="AK28" s="57">
        <f t="shared" si="23"/>
        <v>409945.9790541929</v>
      </c>
      <c r="AL28" s="57">
        <f t="shared" si="23"/>
        <v>416483.70872759307</v>
      </c>
      <c r="AM28" s="57">
        <f t="shared" si="23"/>
        <v>295136.43187675398</v>
      </c>
      <c r="AN28" s="57">
        <f t="shared" si="23"/>
        <v>424095.43784924899</v>
      </c>
      <c r="AO28" s="57">
        <f t="shared" si="23"/>
        <v>421638.01492741035</v>
      </c>
      <c r="AP28" s="57">
        <f t="shared" si="23"/>
        <v>426826.59422180417</v>
      </c>
      <c r="AQ28" s="57">
        <f t="shared" si="23"/>
        <v>556935.6358400865</v>
      </c>
      <c r="AR28" s="57">
        <f t="shared" si="23"/>
        <v>536282.0093539767</v>
      </c>
      <c r="AS28" s="57">
        <f t="shared" si="23"/>
        <v>487422.60149598191</v>
      </c>
      <c r="AT28" s="57">
        <f t="shared" si="23"/>
        <v>795900.08143340563</v>
      </c>
      <c r="AU28" s="57">
        <f t="shared" si="23"/>
        <v>1011418.2972537689</v>
      </c>
      <c r="AV28" s="57">
        <f t="shared" si="23"/>
        <v>1229705.4799327534</v>
      </c>
      <c r="AW28" s="57">
        <f t="shared" si="23"/>
        <v>1532619.5826232741</v>
      </c>
      <c r="AX28" s="57">
        <f t="shared" si="23"/>
        <v>1733324.4597386739</v>
      </c>
      <c r="AY28" s="57">
        <f t="shared" si="23"/>
        <v>1812635.4939345422</v>
      </c>
      <c r="AZ28" s="57">
        <f t="shared" si="23"/>
        <v>2200343.5849454189</v>
      </c>
      <c r="BA28" s="57">
        <f t="shared" si="23"/>
        <v>2406739.8570607482</v>
      </c>
      <c r="BB28" s="57">
        <f t="shared" si="23"/>
        <v>2623818.099759195</v>
      </c>
      <c r="BC28" s="57">
        <f t="shared" si="23"/>
        <v>3017813.4113453305</v>
      </c>
      <c r="BD28" s="57">
        <f t="shared" si="23"/>
        <v>3204657.4010637798</v>
      </c>
      <c r="BE28" s="57">
        <f t="shared" si="23"/>
        <v>3319838.8100336497</v>
      </c>
      <c r="BF28" s="57">
        <f t="shared" si="23"/>
        <v>3819087.6584326504</v>
      </c>
      <c r="BG28" s="57">
        <f t="shared" si="23"/>
        <v>4352999.9397441633</v>
      </c>
      <c r="BH28" s="57">
        <f t="shared" si="23"/>
        <v>4893215.6293685632</v>
      </c>
      <c r="BI28" s="57">
        <f t="shared" si="23"/>
        <v>5391426.0072500138</v>
      </c>
      <c r="BJ28" s="57">
        <f t="shared" si="23"/>
        <v>5912104.5924999733</v>
      </c>
      <c r="BK28" s="57">
        <f t="shared" si="23"/>
        <v>6175199.4127371646</v>
      </c>
      <c r="BL28" s="57">
        <f t="shared" si="23"/>
        <v>6955228.8134905612</v>
      </c>
      <c r="BM28" s="57">
        <f t="shared" si="23"/>
        <v>7482156.1853080923</v>
      </c>
      <c r="BN28" s="57">
        <f t="shared" si="23"/>
        <v>8025485.4893415626</v>
      </c>
      <c r="BO28" s="57">
        <f t="shared" si="23"/>
        <v>8791881.2202166561</v>
      </c>
    </row>
    <row r="29" spans="1:67" x14ac:dyDescent="0.2">
      <c r="A29" s="36"/>
      <c r="B29" s="41" t="s">
        <v>191</v>
      </c>
      <c r="C29" s="150">
        <f>SUM('Seed case montlhy budget'!$C$75:C$75)</f>
        <v>-82676</v>
      </c>
      <c r="D29" s="53">
        <f>SUM('Seed case montlhy budget'!$C$75:D$75)</f>
        <v>-86676</v>
      </c>
      <c r="E29" s="53">
        <f>SUM('Seed case montlhy budget'!$C$75:E$75)</f>
        <v>-15676</v>
      </c>
      <c r="F29" s="53">
        <f>SUM('Seed case montlhy budget'!$C$75:F$75)</f>
        <v>-19676</v>
      </c>
      <c r="G29" s="53">
        <f>SUM('Seed case montlhy budget'!$C$75:G$75)</f>
        <v>-23676</v>
      </c>
      <c r="H29" s="53">
        <f>SUM('Seed case montlhy budget'!$C$75:H$75)</f>
        <v>-68841.107863572659</v>
      </c>
      <c r="I29" s="53">
        <f>SUM('Seed case montlhy budget'!$C$75:I$75)</f>
        <v>-108438.14712047865</v>
      </c>
      <c r="J29" s="53">
        <f>SUM('Seed case montlhy budget'!$C$75:J$75)</f>
        <v>-149091.78942985131</v>
      </c>
      <c r="K29" s="53">
        <f>SUM('Seed case montlhy budget'!$C$75:K$75)</f>
        <v>-188611.23086045129</v>
      </c>
      <c r="L29" s="53">
        <f>SUM('Seed case montlhy budget'!$C$75:L$75)</f>
        <v>-233598.87170271238</v>
      </c>
      <c r="M29" s="53">
        <f>SUM('Seed case montlhy budget'!$C$75:M$75)</f>
        <v>-329154.0346604744</v>
      </c>
      <c r="N29" s="53">
        <f>SUM('Seed case montlhy budget'!$C$75:N$75)</f>
        <v>-360499.54813323711</v>
      </c>
      <c r="O29" s="53">
        <f>SUM('Seed case montlhy budget'!$C$75:O$75)</f>
        <v>-391807.40993331902</v>
      </c>
      <c r="P29" s="53">
        <f>SUM('Seed case montlhy budget'!$C$75:P$75)</f>
        <v>-429674.05388060393</v>
      </c>
      <c r="Q29" s="53">
        <f>SUM('Seed case montlhy budget'!$C$75:Q$75)</f>
        <v>-425895.44375428744</v>
      </c>
      <c r="R29" s="53">
        <f>SUM('Seed case montlhy budget'!$C$75:R$75)</f>
        <v>-457067.09093973384</v>
      </c>
      <c r="S29" s="53">
        <f>SUM('Seed case montlhy budget'!$C$75:S$75)</f>
        <v>-489284.03698899091</v>
      </c>
      <c r="T29" s="53">
        <f>SUM('Seed case montlhy budget'!$C$75:T$75)</f>
        <v>-492540.17095053551</v>
      </c>
      <c r="U29" s="53">
        <f>SUM('Seed case montlhy budget'!$C$75:U$75)</f>
        <v>-490029.05995424278</v>
      </c>
      <c r="V29" s="53">
        <f>SUM('Seed case montlhy budget'!$C$75:V$75)</f>
        <v>-488538.48144773813</v>
      </c>
      <c r="W29" s="53">
        <f>SUM('Seed case montlhy budget'!$C$75:W$75)</f>
        <v>-485791.18951566634</v>
      </c>
      <c r="X29" s="53">
        <f>SUM('Seed case montlhy budget'!$C$75:X$75)</f>
        <v>-488572.813174807</v>
      </c>
      <c r="Y29" s="53">
        <f>SUM('Seed case montlhy budget'!$C$75:Y$75)</f>
        <v>-486672.74413879612</v>
      </c>
      <c r="Z29" s="53">
        <f>SUM('Seed case montlhy budget'!$C$75:Z$75)</f>
        <v>-608466.47320455976</v>
      </c>
      <c r="AA29" s="53">
        <f>SUM('Seed case montlhy budget'!$C$75:AA$75)</f>
        <v>-616779.07421084517</v>
      </c>
      <c r="AB29" s="53">
        <f>SUM('Seed case montlhy budget'!$C$75:AB$75)</f>
        <v>-631690.43436398939</v>
      </c>
      <c r="AC29" s="53">
        <f>SUM('Seed case montlhy budget'!$C$75:AC$75)</f>
        <v>-604584.62958396098</v>
      </c>
      <c r="AD29" s="53">
        <f>SUM('Seed case montlhy budget'!$C$75:AD$75)</f>
        <v>-612237.7433797142</v>
      </c>
      <c r="AE29" s="53">
        <f>SUM('Seed case montlhy budget'!$C$75:AE$75)</f>
        <v>-620758.66760980384</v>
      </c>
      <c r="AF29" s="53">
        <f>SUM('Seed case montlhy budget'!$C$75:AF$75)</f>
        <v>-483379.52514512104</v>
      </c>
      <c r="AG29" s="53">
        <f>SUM('Seed case montlhy budget'!$C$75:AG$75)</f>
        <v>-414834.9269254136</v>
      </c>
      <c r="AH29" s="53">
        <f>SUM('Seed case montlhy budget'!$C$75:AH$75)</f>
        <v>-347093.76237525913</v>
      </c>
      <c r="AI29" s="53">
        <f>SUM('Seed case montlhy budget'!$C$75:AI$75)</f>
        <v>-202785.69586164731</v>
      </c>
      <c r="AJ29" s="53">
        <f>SUM('Seed case montlhy budget'!$C$75:AJ$75)</f>
        <v>-138872.67618824722</v>
      </c>
      <c r="AK29" s="53">
        <f>SUM('Seed case montlhy budget'!$C$75:AK$75)</f>
        <v>-69807.803039086284</v>
      </c>
      <c r="AL29" s="53">
        <f>SUM('Seed case montlhy budget'!$C$75:AL$75)</f>
        <v>-57547.797066591273</v>
      </c>
      <c r="AM29" s="53">
        <f>SUM('Seed case montlhy budget'!$C$75:AM$75)</f>
        <v>-53003.279988429917</v>
      </c>
      <c r="AN29" s="53">
        <f>SUM('Seed case montlhy budget'!$C$75:AN$75)</f>
        <v>-54816.640694036148</v>
      </c>
      <c r="AO29" s="53">
        <f>SUM('Seed case montlhy budget'!$C$75:AO$75)</f>
        <v>111080.40703821322</v>
      </c>
      <c r="AP29" s="53">
        <f>SUM('Seed case montlhy budget'!$C$75:AP$75)</f>
        <v>117756.77005210356</v>
      </c>
      <c r="AQ29" s="53">
        <f>SUM('Seed case montlhy budget'!$C$75:AQ$75)</f>
        <v>124123.38987579889</v>
      </c>
      <c r="AR29" s="53">
        <f>SUM('Seed case montlhy budget'!$C$75:AR$75)</f>
        <v>610659.09129741555</v>
      </c>
      <c r="AS29" s="53">
        <f>SUM('Seed case montlhy budget'!$C$75:AS$75)</f>
        <v>827379.30681777885</v>
      </c>
      <c r="AT29" s="53">
        <f>SUM('Seed case montlhy budget'!$C$75:AT$75)</f>
        <v>1044464.4897967634</v>
      </c>
      <c r="AU29" s="53">
        <f>SUM('Seed case montlhy budget'!$C$75:AU$75)</f>
        <v>1541725.3363502314</v>
      </c>
      <c r="AV29" s="53">
        <f>SUM('Seed case montlhy budget'!$C$75:AV$75)</f>
        <v>1757622.2146656313</v>
      </c>
      <c r="AW29" s="53">
        <f>SUM('Seed case montlhy budget'!$C$75:AW$75)</f>
        <v>1986148.2166114997</v>
      </c>
      <c r="AX29" s="53">
        <f>SUM('Seed case montlhy budget'!$C$75:AX$75)</f>
        <v>2426401.9965785397</v>
      </c>
      <c r="AY29" s="53">
        <f>SUM('Seed case montlhy budget'!$C$75:AY$75)</f>
        <v>2640010.2668938688</v>
      </c>
      <c r="AZ29" s="53">
        <f>SUM('Seed case montlhy budget'!$C$75:AZ$75)</f>
        <v>2849876.5113923158</v>
      </c>
      <c r="BA29" s="53">
        <f>SUM('Seed case montlhy budget'!$C$75:BA$75)</f>
        <v>3455771.7237121924</v>
      </c>
      <c r="BB29" s="53">
        <f>SUM('Seed case montlhy budget'!$C$75:BB$75)</f>
        <v>3680865.6026156414</v>
      </c>
      <c r="BC29" s="53">
        <f>SUM('Seed case montlhy budget'!$C$75:BC$75)</f>
        <v>3909376.0150610209</v>
      </c>
      <c r="BD29" s="53">
        <f>SUM('Seed case montlhy budget'!$C$75:BD$75)</f>
        <v>4794231.1952249995</v>
      </c>
      <c r="BE29" s="53">
        <f>SUM('Seed case montlhy budget'!$C$75:BE$75)</f>
        <v>5329381.5362275122</v>
      </c>
      <c r="BF29" s="53">
        <f>SUM('Seed case montlhy budget'!$C$75:BF$75)</f>
        <v>5868359.1661609113</v>
      </c>
      <c r="BG29" s="53">
        <f>SUM('Seed case montlhy budget'!$C$75:BG$75)</f>
        <v>6774646.739269387</v>
      </c>
      <c r="BH29" s="53">
        <f>SUM('Seed case montlhy budget'!$C$75:BH$75)</f>
        <v>7320373.0857553463</v>
      </c>
      <c r="BI29" s="53">
        <f>SUM('Seed case montlhy budget'!$C$75:BI$75)</f>
        <v>7877793.6500210371</v>
      </c>
      <c r="BJ29" s="53">
        <f>SUM('Seed case montlhy budget'!$C$75:BJ$75)</f>
        <v>8810879.6471755337</v>
      </c>
      <c r="BK29" s="53">
        <f>SUM('Seed case montlhy budget'!$C$75:BK$75)</f>
        <v>9345235.3771390654</v>
      </c>
      <c r="BL29" s="53">
        <f>SUM('Seed case montlhy budget'!$C$75:BL$75)</f>
        <v>9881136.323026536</v>
      </c>
      <c r="BM29" s="53">
        <f>SUM('Seed case montlhy budget'!$C$75:BM$75)</f>
        <v>11123836.558536939</v>
      </c>
      <c r="BN29" s="53">
        <f>SUM('Seed case montlhy budget'!$C$75:BN$75)</f>
        <v>11687894.81867197</v>
      </c>
      <c r="BO29" s="53">
        <f>SUM('Seed case montlhy budget'!$C$75:BO$75)</f>
        <v>12262658.846203089</v>
      </c>
    </row>
    <row r="30" spans="1:67" x14ac:dyDescent="0.2">
      <c r="A30" s="36"/>
      <c r="B30" s="41" t="s">
        <v>221</v>
      </c>
      <c r="C30" s="150">
        <f>C18</f>
        <v>-82676</v>
      </c>
      <c r="D30" s="53">
        <f t="shared" ref="D30:AI30" si="24">C30+D18</f>
        <v>-86676</v>
      </c>
      <c r="E30" s="53">
        <f t="shared" si="24"/>
        <v>-90676</v>
      </c>
      <c r="F30" s="53">
        <f t="shared" si="24"/>
        <v>-94676</v>
      </c>
      <c r="G30" s="53">
        <f t="shared" si="24"/>
        <v>-23676</v>
      </c>
      <c r="H30" s="53">
        <f t="shared" si="24"/>
        <v>-53676</v>
      </c>
      <c r="I30" s="53">
        <f t="shared" si="24"/>
        <v>-134359.539196906</v>
      </c>
      <c r="J30" s="53">
        <f t="shared" si="24"/>
        <v>-174024.64706047866</v>
      </c>
      <c r="K30" s="53">
        <f t="shared" si="24"/>
        <v>-214721.68631738465</v>
      </c>
      <c r="L30" s="53">
        <f t="shared" si="24"/>
        <v>-254275.32862675731</v>
      </c>
      <c r="M30" s="53">
        <f t="shared" si="24"/>
        <v>-299294.77005735732</v>
      </c>
      <c r="N30" s="53">
        <f t="shared" si="24"/>
        <v>-394882.41089961841</v>
      </c>
      <c r="O30" s="53">
        <f t="shared" si="24"/>
        <v>-434337.57385738043</v>
      </c>
      <c r="P30" s="53">
        <f t="shared" si="24"/>
        <v>-465683.0873301432</v>
      </c>
      <c r="Q30" s="53">
        <f t="shared" si="24"/>
        <v>-503590.94913022511</v>
      </c>
      <c r="R30" s="53">
        <f t="shared" si="24"/>
        <v>-534857.59307751001</v>
      </c>
      <c r="S30" s="53">
        <f t="shared" si="24"/>
        <v>-531078.98295119358</v>
      </c>
      <c r="T30" s="53">
        <f t="shared" si="24"/>
        <v>-592130.63013664004</v>
      </c>
      <c r="U30" s="53">
        <f t="shared" si="24"/>
        <v>-690784.08643401111</v>
      </c>
      <c r="V30" s="53">
        <f t="shared" si="24"/>
        <v>-688375.22039555572</v>
      </c>
      <c r="W30" s="53">
        <f t="shared" si="24"/>
        <v>-686997.10939926305</v>
      </c>
      <c r="X30" s="53">
        <f t="shared" si="24"/>
        <v>-684373.5308927584</v>
      </c>
      <c r="Y30" s="53">
        <f t="shared" si="24"/>
        <v>-687291.23896068661</v>
      </c>
      <c r="Z30" s="53">
        <f t="shared" si="24"/>
        <v>-695540.86261982727</v>
      </c>
      <c r="AA30" s="53">
        <f t="shared" si="24"/>
        <v>-825574.25358381635</v>
      </c>
      <c r="AB30" s="53">
        <f t="shared" si="24"/>
        <v>-834067.98264957999</v>
      </c>
      <c r="AC30" s="53">
        <f t="shared" si="24"/>
        <v>-849178.5836558654</v>
      </c>
      <c r="AD30" s="53">
        <f t="shared" si="24"/>
        <v>-857291.94380900962</v>
      </c>
      <c r="AE30" s="53">
        <f t="shared" si="24"/>
        <v>-830186.13902898121</v>
      </c>
      <c r="AF30" s="53">
        <f t="shared" si="24"/>
        <v>-900915.65282473445</v>
      </c>
      <c r="AG30" s="53">
        <f t="shared" si="24"/>
        <v>-1008026.9926939637</v>
      </c>
      <c r="AH30" s="53">
        <f t="shared" si="24"/>
        <v>-864812.90022928081</v>
      </c>
      <c r="AI30" s="53">
        <f t="shared" si="24"/>
        <v>-797435.29200957343</v>
      </c>
      <c r="AJ30" s="53">
        <f t="shared" ref="AJ30:BO30" si="25">AI30+AJ18</f>
        <v>-728527.13745941897</v>
      </c>
      <c r="AK30" s="53">
        <f t="shared" si="25"/>
        <v>-590054.0209458071</v>
      </c>
      <c r="AL30" s="53">
        <f t="shared" si="25"/>
        <v>-583516.29127240693</v>
      </c>
      <c r="AM30" s="53">
        <f t="shared" si="25"/>
        <v>-704863.56812324608</v>
      </c>
      <c r="AN30" s="53">
        <f t="shared" si="25"/>
        <v>-575904.56215075101</v>
      </c>
      <c r="AO30" s="53">
        <f t="shared" si="25"/>
        <v>-578361.98507258971</v>
      </c>
      <c r="AP30" s="53">
        <f t="shared" si="25"/>
        <v>-573173.40577819594</v>
      </c>
      <c r="AQ30" s="53">
        <f t="shared" si="25"/>
        <v>-443064.36415991362</v>
      </c>
      <c r="AR30" s="53">
        <f t="shared" si="25"/>
        <v>-463717.99064602336</v>
      </c>
      <c r="AS30" s="53">
        <f t="shared" si="25"/>
        <v>-512577.39850401814</v>
      </c>
      <c r="AT30" s="53">
        <f t="shared" si="25"/>
        <v>-204099.91856659442</v>
      </c>
      <c r="AU30" s="53">
        <f t="shared" si="25"/>
        <v>11418.297253768833</v>
      </c>
      <c r="AV30" s="53">
        <f t="shared" si="25"/>
        <v>229705.47993275337</v>
      </c>
      <c r="AW30" s="53">
        <f t="shared" si="25"/>
        <v>532619.58262327407</v>
      </c>
      <c r="AX30" s="53">
        <f t="shared" si="25"/>
        <v>733324.45973867388</v>
      </c>
      <c r="AY30" s="53">
        <f t="shared" si="25"/>
        <v>812635.49393454217</v>
      </c>
      <c r="AZ30" s="53">
        <f t="shared" si="25"/>
        <v>1200343.5849454191</v>
      </c>
      <c r="BA30" s="53">
        <f t="shared" si="25"/>
        <v>1406739.8570607482</v>
      </c>
      <c r="BB30" s="53">
        <f t="shared" si="25"/>
        <v>1623818.099759195</v>
      </c>
      <c r="BC30" s="53">
        <f t="shared" si="25"/>
        <v>2017813.4113453305</v>
      </c>
      <c r="BD30" s="53">
        <f t="shared" si="25"/>
        <v>2204657.4010637798</v>
      </c>
      <c r="BE30" s="53">
        <f t="shared" si="25"/>
        <v>2319838.8100336497</v>
      </c>
      <c r="BF30" s="53">
        <f t="shared" si="25"/>
        <v>2819087.6584326504</v>
      </c>
      <c r="BG30" s="53">
        <f t="shared" si="25"/>
        <v>3352999.9397441628</v>
      </c>
      <c r="BH30" s="53">
        <f t="shared" si="25"/>
        <v>3893215.6293685623</v>
      </c>
      <c r="BI30" s="53">
        <f t="shared" si="25"/>
        <v>4391426.0072500128</v>
      </c>
      <c r="BJ30" s="53">
        <f t="shared" si="25"/>
        <v>4912104.5924999714</v>
      </c>
      <c r="BK30" s="53">
        <f t="shared" si="25"/>
        <v>5175199.4127371628</v>
      </c>
      <c r="BL30" s="53">
        <f t="shared" si="25"/>
        <v>5955228.8134905593</v>
      </c>
      <c r="BM30" s="53">
        <f t="shared" si="25"/>
        <v>6482156.1853080904</v>
      </c>
      <c r="BN30" s="53">
        <f t="shared" si="25"/>
        <v>7025485.4893415608</v>
      </c>
      <c r="BO30" s="53">
        <f t="shared" si="25"/>
        <v>7791881.2202166533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72B6A-1755-4BA7-A5F9-A29104700390}">
  <dimension ref="A3:BJ75"/>
  <sheetViews>
    <sheetView topLeftCell="A18" zoomScale="90" zoomScaleNormal="90" workbookViewId="0">
      <selection activeCell="H14" sqref="H14"/>
    </sheetView>
  </sheetViews>
  <sheetFormatPr defaultRowHeight="12.75" x14ac:dyDescent="0.2"/>
  <cols>
    <col min="1" max="1" width="32.42578125" style="1" bestFit="1" customWidth="1"/>
    <col min="2" max="2" width="45.5703125" style="1" bestFit="1" customWidth="1"/>
    <col min="3" max="62" width="10.7109375" style="1" customWidth="1"/>
    <col min="63" max="16384" width="9.140625" style="1"/>
  </cols>
  <sheetData>
    <row r="3" spans="1:7" x14ac:dyDescent="0.2">
      <c r="A3" s="269" t="s">
        <v>100</v>
      </c>
      <c r="B3" s="65"/>
      <c r="C3" s="65" t="s">
        <v>185</v>
      </c>
      <c r="D3" s="270" t="s">
        <v>101</v>
      </c>
      <c r="F3" s="65" t="s">
        <v>181</v>
      </c>
      <c r="G3" s="270" t="s">
        <v>101</v>
      </c>
    </row>
    <row r="4" spans="1:7" x14ac:dyDescent="0.2">
      <c r="A4" s="65" t="s">
        <v>95</v>
      </c>
      <c r="B4" s="69" t="s">
        <v>94</v>
      </c>
      <c r="C4" s="271">
        <f>D4*12</f>
        <v>108000</v>
      </c>
      <c r="D4" s="272">
        <v>9000</v>
      </c>
      <c r="F4" s="271">
        <f>G4*12</f>
        <v>108000</v>
      </c>
      <c r="G4" s="272">
        <v>9000</v>
      </c>
    </row>
    <row r="5" spans="1:7" x14ac:dyDescent="0.2">
      <c r="A5" s="273"/>
      <c r="B5" s="69" t="s">
        <v>168</v>
      </c>
      <c r="C5" s="271">
        <f>D5*6</f>
        <v>30000</v>
      </c>
      <c r="D5" s="272">
        <v>5000</v>
      </c>
      <c r="F5" s="271">
        <f>G5*12*2</f>
        <v>120000</v>
      </c>
      <c r="G5" s="272">
        <v>5000</v>
      </c>
    </row>
    <row r="6" spans="1:7" x14ac:dyDescent="0.2">
      <c r="A6" s="273"/>
      <c r="B6" s="69"/>
      <c r="C6" s="271"/>
      <c r="D6" s="272"/>
      <c r="F6" s="271"/>
      <c r="G6" s="272"/>
    </row>
    <row r="7" spans="1:7" x14ac:dyDescent="0.2">
      <c r="A7" s="273" t="s">
        <v>15</v>
      </c>
      <c r="B7" s="69" t="s">
        <v>75</v>
      </c>
      <c r="C7" s="271">
        <v>50000</v>
      </c>
      <c r="D7" s="272"/>
      <c r="F7" s="271">
        <v>0</v>
      </c>
      <c r="G7" s="272"/>
    </row>
    <row r="8" spans="1:7" x14ac:dyDescent="0.2">
      <c r="A8" s="273"/>
      <c r="B8" s="69" t="s">
        <v>90</v>
      </c>
      <c r="C8" s="271">
        <f t="shared" ref="C8:C13" si="0">D8*12</f>
        <v>36000</v>
      </c>
      <c r="D8" s="272">
        <v>3000</v>
      </c>
      <c r="F8" s="271">
        <f t="shared" ref="F8:F13" si="1">G8*12</f>
        <v>36000</v>
      </c>
      <c r="G8" s="272">
        <v>3000</v>
      </c>
    </row>
    <row r="9" spans="1:7" x14ac:dyDescent="0.2">
      <c r="A9" s="273"/>
      <c r="B9" s="69" t="str">
        <f>Budget!B63</f>
        <v>IT support costs (consulting)</v>
      </c>
      <c r="C9" s="271">
        <f t="shared" si="0"/>
        <v>60000</v>
      </c>
      <c r="D9" s="272">
        <v>5000</v>
      </c>
      <c r="F9" s="271">
        <f t="shared" si="1"/>
        <v>60000</v>
      </c>
      <c r="G9" s="272">
        <v>5000</v>
      </c>
    </row>
    <row r="10" spans="1:7" x14ac:dyDescent="0.2">
      <c r="A10" s="273"/>
      <c r="B10" s="69" t="s">
        <v>92</v>
      </c>
      <c r="C10" s="271">
        <f t="shared" si="0"/>
        <v>24000</v>
      </c>
      <c r="D10" s="272">
        <v>2000</v>
      </c>
      <c r="F10" s="271">
        <f t="shared" si="1"/>
        <v>24000</v>
      </c>
      <c r="G10" s="272">
        <v>2000</v>
      </c>
    </row>
    <row r="11" spans="1:7" x14ac:dyDescent="0.2">
      <c r="A11" s="273"/>
      <c r="B11" s="69"/>
      <c r="C11" s="271"/>
      <c r="D11" s="272"/>
      <c r="F11" s="271"/>
      <c r="G11" s="272"/>
    </row>
    <row r="12" spans="1:7" x14ac:dyDescent="0.2">
      <c r="A12" s="273" t="s">
        <v>9</v>
      </c>
      <c r="B12" s="69" t="s">
        <v>99</v>
      </c>
      <c r="C12" s="271">
        <f t="shared" si="0"/>
        <v>90000</v>
      </c>
      <c r="D12" s="272">
        <v>7500</v>
      </c>
      <c r="F12" s="271">
        <f t="shared" si="1"/>
        <v>90000</v>
      </c>
      <c r="G12" s="272">
        <v>7500</v>
      </c>
    </row>
    <row r="13" spans="1:7" x14ac:dyDescent="0.2">
      <c r="A13" s="273"/>
      <c r="B13" s="69" t="s">
        <v>48</v>
      </c>
      <c r="C13" s="271">
        <f t="shared" si="0"/>
        <v>18000</v>
      </c>
      <c r="D13" s="272">
        <f>D12*20%</f>
        <v>1500</v>
      </c>
      <c r="F13" s="271">
        <f t="shared" si="1"/>
        <v>18000</v>
      </c>
      <c r="G13" s="272">
        <f>G12*20%</f>
        <v>1500</v>
      </c>
    </row>
    <row r="14" spans="1:7" x14ac:dyDescent="0.2">
      <c r="A14" s="273"/>
      <c r="B14" s="69" t="s">
        <v>97</v>
      </c>
      <c r="C14" s="271">
        <f>D14*12</f>
        <v>9000</v>
      </c>
      <c r="D14" s="272">
        <f>D12*10%</f>
        <v>750</v>
      </c>
      <c r="F14" s="271">
        <f>G14*12</f>
        <v>9000</v>
      </c>
      <c r="G14" s="272">
        <f>G12*10%</f>
        <v>750</v>
      </c>
    </row>
    <row r="15" spans="1:7" x14ac:dyDescent="0.2">
      <c r="A15" s="273"/>
      <c r="B15" s="69" t="s">
        <v>102</v>
      </c>
      <c r="C15" s="271">
        <f>D15*12</f>
        <v>18000</v>
      </c>
      <c r="D15" s="272">
        <v>1500</v>
      </c>
      <c r="F15" s="271">
        <f>G15*12</f>
        <v>18000</v>
      </c>
      <c r="G15" s="272">
        <v>1500</v>
      </c>
    </row>
    <row r="16" spans="1:7" ht="13.5" thickBot="1" x14ac:dyDescent="0.25">
      <c r="A16" s="273"/>
      <c r="B16" s="69" t="s">
        <v>103</v>
      </c>
      <c r="C16" s="271">
        <f>SUM(C4:C15)*10%</f>
        <v>44300</v>
      </c>
      <c r="D16" s="272">
        <f>C16/12</f>
        <v>3691.6666666666665</v>
      </c>
      <c r="F16" s="271">
        <f>SUM(F4:F15)*10%</f>
        <v>48300</v>
      </c>
      <c r="G16" s="272">
        <f>F16/12</f>
        <v>4025</v>
      </c>
    </row>
    <row r="17" spans="1:7" ht="13.5" thickBot="1" x14ac:dyDescent="0.25">
      <c r="A17" s="274" t="s">
        <v>98</v>
      </c>
      <c r="B17" s="275"/>
      <c r="C17" s="276">
        <f>SUM(C4:C16)</f>
        <v>487300</v>
      </c>
      <c r="D17" s="277"/>
      <c r="F17" s="276">
        <f>SUM(F4:F16)</f>
        <v>531300</v>
      </c>
      <c r="G17" s="277"/>
    </row>
    <row r="18" spans="1:7" ht="13.5" thickBot="1" x14ac:dyDescent="0.25"/>
    <row r="19" spans="1:7" ht="13.5" thickBot="1" x14ac:dyDescent="0.25">
      <c r="A19" s="278" t="str">
        <f>A3</f>
        <v>Annual country specific Costs</v>
      </c>
      <c r="B19" s="279"/>
      <c r="C19" s="280" t="str">
        <f t="shared" ref="C19" si="2">C3</f>
        <v>year 1</v>
      </c>
      <c r="D19" s="281" t="s">
        <v>183</v>
      </c>
      <c r="E19" s="281" t="s">
        <v>139</v>
      </c>
      <c r="F19" s="281" t="s">
        <v>184</v>
      </c>
      <c r="G19" s="282" t="s">
        <v>140</v>
      </c>
    </row>
    <row r="20" spans="1:7" x14ac:dyDescent="0.2">
      <c r="A20" s="283" t="str">
        <f t="shared" ref="A20:C20" si="3">A4</f>
        <v>HR costs</v>
      </c>
      <c r="B20" s="284" t="str">
        <f t="shared" si="3"/>
        <v>Local Sales Manager (1 FTE)</v>
      </c>
      <c r="C20" s="285">
        <f t="shared" si="3"/>
        <v>108000</v>
      </c>
      <c r="D20" s="75">
        <f>C20*(1+Budget!$D$80)</f>
        <v>111240</v>
      </c>
      <c r="E20" s="75">
        <f>D20*(1+Budget!$D$80)</f>
        <v>114577.2</v>
      </c>
      <c r="F20" s="75">
        <f>E20*(1+Budget!$D$80)</f>
        <v>118014.516</v>
      </c>
      <c r="G20" s="125">
        <f>F20*(1+Budget!$D$80)</f>
        <v>121554.95148</v>
      </c>
    </row>
    <row r="21" spans="1:7" x14ac:dyDescent="0.2">
      <c r="A21" s="286"/>
      <c r="B21" s="287" t="str">
        <f t="shared" ref="B21:C21" si="4">B5</f>
        <v>Local Data Management Manager (1 --&gt; 2 FTE)</v>
      </c>
      <c r="C21" s="285">
        <f t="shared" si="4"/>
        <v>30000</v>
      </c>
      <c r="D21" s="75">
        <f>C21*(1+Budget!$D$80)+12*D5</f>
        <v>90900</v>
      </c>
      <c r="E21" s="75">
        <f>D21*(1+Budget!$D$80)</f>
        <v>93627</v>
      </c>
      <c r="F21" s="75">
        <f>E21*(1+Budget!$D$80)</f>
        <v>96435.81</v>
      </c>
      <c r="G21" s="125">
        <f>F21*(1+Budget!$D$80)</f>
        <v>99328.884300000005</v>
      </c>
    </row>
    <row r="22" spans="1:7" x14ac:dyDescent="0.2">
      <c r="A22" s="286"/>
      <c r="B22" s="287"/>
      <c r="C22" s="285"/>
      <c r="D22" s="75"/>
      <c r="E22" s="75"/>
      <c r="F22" s="75"/>
      <c r="G22" s="125"/>
    </row>
    <row r="23" spans="1:7" x14ac:dyDescent="0.2">
      <c r="A23" s="286" t="str">
        <f t="shared" ref="A23:C23" si="5">A7</f>
        <v>IT costs</v>
      </c>
      <c r="B23" s="287" t="str">
        <f t="shared" si="5"/>
        <v>Country database setup cost</v>
      </c>
      <c r="C23" s="285">
        <f t="shared" si="5"/>
        <v>50000</v>
      </c>
      <c r="D23" s="75">
        <v>0</v>
      </c>
      <c r="E23" s="75">
        <f>D23*(1+Budget!$D$80)</f>
        <v>0</v>
      </c>
      <c r="F23" s="75">
        <f>E23*(1+Budget!$D$80)</f>
        <v>0</v>
      </c>
      <c r="G23" s="125">
        <f>F23*(1+Budget!$D$80)</f>
        <v>0</v>
      </c>
    </row>
    <row r="24" spans="1:7" x14ac:dyDescent="0.2">
      <c r="A24" s="286"/>
      <c r="B24" s="287" t="str">
        <f t="shared" ref="B24:C24" si="6">B8</f>
        <v>Database server hosting (local)</v>
      </c>
      <c r="C24" s="285">
        <f t="shared" si="6"/>
        <v>36000</v>
      </c>
      <c r="D24" s="75">
        <f>C24*(1+Budget!$D$80)</f>
        <v>37080</v>
      </c>
      <c r="E24" s="75">
        <f>D24*(1+Budget!$D$80)</f>
        <v>38192.400000000001</v>
      </c>
      <c r="F24" s="75">
        <f>E24*(1+Budget!$D$80)</f>
        <v>39338.172000000006</v>
      </c>
      <c r="G24" s="125">
        <f>F24*(1+Budget!$D$80)</f>
        <v>40518.317160000006</v>
      </c>
    </row>
    <row r="25" spans="1:7" x14ac:dyDescent="0.2">
      <c r="A25" s="286"/>
      <c r="B25" s="287" t="str">
        <f t="shared" ref="B25:C25" si="7">B9</f>
        <v>IT support costs (consulting)</v>
      </c>
      <c r="C25" s="285">
        <f t="shared" si="7"/>
        <v>60000</v>
      </c>
      <c r="D25" s="75">
        <f>C25*(1+Budget!$D$80)</f>
        <v>61800</v>
      </c>
      <c r="E25" s="75">
        <f>D25*(1+Budget!$D$80)</f>
        <v>63654</v>
      </c>
      <c r="F25" s="75">
        <f>E25*(1+Budget!$D$80)</f>
        <v>65563.62</v>
      </c>
      <c r="G25" s="125">
        <f>F25*(1+Budget!$D$80)</f>
        <v>67530.528599999991</v>
      </c>
    </row>
    <row r="26" spans="1:7" x14ac:dyDescent="0.2">
      <c r="A26" s="286"/>
      <c r="B26" s="287" t="str">
        <f t="shared" ref="B26:C26" si="8">B10</f>
        <v>IT development costs (country specific)</v>
      </c>
      <c r="C26" s="285">
        <f t="shared" si="8"/>
        <v>24000</v>
      </c>
      <c r="D26" s="75">
        <f>C26*(1+Budget!$D$80)</f>
        <v>24720</v>
      </c>
      <c r="E26" s="75">
        <f>D26*(1+Budget!$D$80)</f>
        <v>25461.600000000002</v>
      </c>
      <c r="F26" s="75">
        <f>E26*(1+Budget!$D$80)</f>
        <v>26225.448000000004</v>
      </c>
      <c r="G26" s="125">
        <f>F26*(1+Budget!$D$80)</f>
        <v>27012.211440000006</v>
      </c>
    </row>
    <row r="27" spans="1:7" x14ac:dyDescent="0.2">
      <c r="A27" s="286"/>
      <c r="B27" s="287"/>
      <c r="C27" s="285"/>
      <c r="D27" s="75"/>
      <c r="E27" s="75"/>
      <c r="F27" s="75"/>
      <c r="G27" s="125"/>
    </row>
    <row r="28" spans="1:7" x14ac:dyDescent="0.2">
      <c r="A28" s="286" t="str">
        <f t="shared" ref="A28:C28" si="9">A12</f>
        <v>other non-IT costs</v>
      </c>
      <c r="B28" s="287" t="str">
        <f t="shared" si="9"/>
        <v>"Local" Marketing</v>
      </c>
      <c r="C28" s="285">
        <f t="shared" si="9"/>
        <v>90000</v>
      </c>
      <c r="D28" s="75">
        <f>C28*(1+Budget!$D$80)</f>
        <v>92700</v>
      </c>
      <c r="E28" s="75">
        <f>D28*(1+Budget!$D$80)</f>
        <v>95481</v>
      </c>
      <c r="F28" s="75">
        <f>E28*(1+Budget!$D$80)</f>
        <v>98345.430000000008</v>
      </c>
      <c r="G28" s="125">
        <f>F28*(1+Budget!$D$80)</f>
        <v>101295.79290000001</v>
      </c>
    </row>
    <row r="29" spans="1:7" x14ac:dyDescent="0.2">
      <c r="A29" s="286"/>
      <c r="B29" s="287" t="str">
        <f t="shared" ref="B29:C29" si="10">B13</f>
        <v>Market research (e.g. user testings)</v>
      </c>
      <c r="C29" s="285">
        <f t="shared" si="10"/>
        <v>18000</v>
      </c>
      <c r="D29" s="75">
        <f>C29*(1+Budget!$D$80)</f>
        <v>18540</v>
      </c>
      <c r="E29" s="75">
        <f>D29*(1+Budget!$D$80)</f>
        <v>19096.2</v>
      </c>
      <c r="F29" s="75">
        <f>E29*(1+Budget!$D$80)</f>
        <v>19669.086000000003</v>
      </c>
      <c r="G29" s="125">
        <f>F29*(1+Budget!$D$80)</f>
        <v>20259.158580000003</v>
      </c>
    </row>
    <row r="30" spans="1:7" x14ac:dyDescent="0.2">
      <c r="A30" s="286"/>
      <c r="B30" s="287" t="str">
        <f t="shared" ref="B30:C30" si="11">B14</f>
        <v>local consulting (e.g. purchasing of local contacts)</v>
      </c>
      <c r="C30" s="285">
        <f t="shared" si="11"/>
        <v>9000</v>
      </c>
      <c r="D30" s="75">
        <f>C30*(1+Budget!$D$80)</f>
        <v>9270</v>
      </c>
      <c r="E30" s="75">
        <f>D30*(1+Budget!$D$80)</f>
        <v>9548.1</v>
      </c>
      <c r="F30" s="75">
        <f>E30*(1+Budget!$D$80)</f>
        <v>9834.5430000000015</v>
      </c>
      <c r="G30" s="125">
        <f>F30*(1+Budget!$D$80)</f>
        <v>10129.579290000001</v>
      </c>
    </row>
    <row r="31" spans="1:7" x14ac:dyDescent="0.2">
      <c r="A31" s="286"/>
      <c r="B31" s="287" t="str">
        <f t="shared" ref="B31:C31" si="12">B15</f>
        <v xml:space="preserve">Local office </v>
      </c>
      <c r="C31" s="285">
        <f t="shared" si="12"/>
        <v>18000</v>
      </c>
      <c r="D31" s="75">
        <f>C31*(1+Budget!$D$80)</f>
        <v>18540</v>
      </c>
      <c r="E31" s="75">
        <f>D31*(1+Budget!$D$80)</f>
        <v>19096.2</v>
      </c>
      <c r="F31" s="75">
        <f>E31*(1+Budget!$D$80)</f>
        <v>19669.086000000003</v>
      </c>
      <c r="G31" s="125">
        <f>F31*(1+Budget!$D$80)</f>
        <v>20259.158580000003</v>
      </c>
    </row>
    <row r="32" spans="1:7" ht="13.5" thickBot="1" x14ac:dyDescent="0.25">
      <c r="A32" s="288"/>
      <c r="B32" s="289" t="str">
        <f t="shared" ref="B32:C32" si="13">B16</f>
        <v>Contingency and diverse costs</v>
      </c>
      <c r="C32" s="285">
        <f t="shared" si="13"/>
        <v>44300</v>
      </c>
      <c r="D32" s="75">
        <f>C32*(1+Budget!$D$80)</f>
        <v>45629</v>
      </c>
      <c r="E32" s="75">
        <f>D32*(1+Budget!$D$80)</f>
        <v>46997.87</v>
      </c>
      <c r="F32" s="75">
        <f>E32*(1+Budget!$D$80)</f>
        <v>48407.806100000002</v>
      </c>
      <c r="G32" s="125">
        <f>F32*(1+Budget!$D$80)</f>
        <v>49860.040283000002</v>
      </c>
    </row>
    <row r="33" spans="1:8" ht="13.5" thickBot="1" x14ac:dyDescent="0.25">
      <c r="A33" s="290" t="str">
        <f t="shared" ref="A33" si="14">A17</f>
        <v>Total local costs</v>
      </c>
      <c r="B33" s="291"/>
      <c r="C33" s="292">
        <f>SUM(C20:C32)</f>
        <v>487300</v>
      </c>
      <c r="D33" s="126">
        <f t="shared" ref="D33:G33" si="15">SUM(D20:D32)</f>
        <v>510419</v>
      </c>
      <c r="E33" s="126">
        <f t="shared" si="15"/>
        <v>525731.56999999995</v>
      </c>
      <c r="F33" s="126">
        <f t="shared" si="15"/>
        <v>541503.51710000006</v>
      </c>
      <c r="G33" s="127">
        <f t="shared" si="15"/>
        <v>557748.62261299998</v>
      </c>
    </row>
    <row r="34" spans="1:8" ht="13.5" thickBot="1" x14ac:dyDescent="0.25"/>
    <row r="35" spans="1:8" x14ac:dyDescent="0.2">
      <c r="A35" s="283" t="s">
        <v>186</v>
      </c>
      <c r="B35" s="283" t="str">
        <f>Budget!B3</f>
        <v>income ePIL and eSmPC</v>
      </c>
      <c r="C35" s="293">
        <f>SUM(C68:N68)</f>
        <v>218025</v>
      </c>
      <c r="D35" s="294">
        <f>SUM(O68:Z68)</f>
        <v>508639.5</v>
      </c>
      <c r="E35" s="294">
        <f>SUM(AA68:AL68)</f>
        <v>835184.5199999999</v>
      </c>
      <c r="F35" s="294">
        <f>SUM(AM68:AX68)</f>
        <v>1190211.5223000001</v>
      </c>
      <c r="G35" s="295">
        <f>SUM(AY68:BJ68)</f>
        <v>1575135.53532</v>
      </c>
    </row>
    <row r="36" spans="1:8" x14ac:dyDescent="0.2">
      <c r="A36" s="286"/>
      <c r="B36" s="286" t="str">
        <f>Budget!B4</f>
        <v>database API licensing (e.g. e-Pharmacy)</v>
      </c>
      <c r="C36" s="285">
        <f>SUM(C74:N74)</f>
        <v>18540</v>
      </c>
      <c r="D36" s="75">
        <f>SUM(O74:Z74)</f>
        <v>37636.199999999997</v>
      </c>
      <c r="E36" s="75">
        <f>SUM(AA74:AL74)</f>
        <v>67139.828999999998</v>
      </c>
      <c r="F36" s="75">
        <f>SUM(AM74:AX74)</f>
        <v>107658.14616000002</v>
      </c>
      <c r="G36" s="125">
        <f>SUM(AY74:BJ74)</f>
        <v>149392.0128348</v>
      </c>
    </row>
    <row r="37" spans="1:8" x14ac:dyDescent="0.2">
      <c r="A37" s="286"/>
      <c r="B37" s="286" t="str">
        <f>Budget!B5</f>
        <v>income advertisement</v>
      </c>
      <c r="C37" s="296" t="s">
        <v>188</v>
      </c>
      <c r="D37" s="297" t="s">
        <v>188</v>
      </c>
      <c r="E37" s="297" t="s">
        <v>188</v>
      </c>
      <c r="F37" s="297" t="s">
        <v>188</v>
      </c>
      <c r="G37" s="298" t="s">
        <v>188</v>
      </c>
      <c r="H37" s="299" t="s">
        <v>189</v>
      </c>
    </row>
    <row r="38" spans="1:8" ht="13.5" thickBot="1" x14ac:dyDescent="0.25">
      <c r="A38" s="288"/>
      <c r="B38" s="288" t="str">
        <f>Budget!B6</f>
        <v>income business intelligence</v>
      </c>
      <c r="C38" s="300" t="s">
        <v>188</v>
      </c>
      <c r="D38" s="301" t="s">
        <v>188</v>
      </c>
      <c r="E38" s="301" t="s">
        <v>188</v>
      </c>
      <c r="F38" s="301" t="s">
        <v>188</v>
      </c>
      <c r="G38" s="302" t="s">
        <v>188</v>
      </c>
    </row>
    <row r="39" spans="1:8" x14ac:dyDescent="0.2">
      <c r="C39" s="297"/>
      <c r="D39" s="297"/>
      <c r="E39" s="297"/>
      <c r="F39" s="297"/>
      <c r="G39" s="297"/>
    </row>
    <row r="40" spans="1:8" x14ac:dyDescent="0.2">
      <c r="A40" s="1" t="s">
        <v>144</v>
      </c>
      <c r="B40" s="62" t="s">
        <v>64</v>
      </c>
      <c r="C40" s="68">
        <v>1</v>
      </c>
      <c r="D40" s="68">
        <v>2</v>
      </c>
      <c r="E40" s="68">
        <v>3</v>
      </c>
      <c r="F40" s="68">
        <v>4</v>
      </c>
      <c r="G40" s="68">
        <v>5</v>
      </c>
      <c r="H40" s="63"/>
    </row>
    <row r="41" spans="1:8" x14ac:dyDescent="0.2">
      <c r="A41" s="1" t="s">
        <v>219</v>
      </c>
      <c r="B41" s="1" t="s">
        <v>145</v>
      </c>
      <c r="C41" s="73">
        <f>C35+C36</f>
        <v>236565</v>
      </c>
      <c r="D41" s="73">
        <f t="shared" ref="D41:G41" si="16">D35+D36</f>
        <v>546275.69999999995</v>
      </c>
      <c r="E41" s="73">
        <f t="shared" si="16"/>
        <v>902324.34899999993</v>
      </c>
      <c r="F41" s="73">
        <f t="shared" si="16"/>
        <v>1297869.6684600001</v>
      </c>
      <c r="G41" s="73">
        <f t="shared" si="16"/>
        <v>1724527.5481548</v>
      </c>
    </row>
    <row r="42" spans="1:8" ht="13.5" thickBot="1" x14ac:dyDescent="0.25">
      <c r="B42" s="77" t="s">
        <v>146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</row>
    <row r="43" spans="1:8" ht="13.5" thickTop="1" x14ac:dyDescent="0.2">
      <c r="B43" s="11" t="s">
        <v>147</v>
      </c>
      <c r="C43" s="79">
        <f t="shared" ref="C43:G43" si="17">SUM(C41:C42)</f>
        <v>236565</v>
      </c>
      <c r="D43" s="79">
        <f t="shared" si="17"/>
        <v>546275.69999999995</v>
      </c>
      <c r="E43" s="79">
        <f t="shared" si="17"/>
        <v>902324.34899999993</v>
      </c>
      <c r="F43" s="79">
        <f t="shared" si="17"/>
        <v>1297869.6684600001</v>
      </c>
      <c r="G43" s="79">
        <f t="shared" si="17"/>
        <v>1724527.5481548</v>
      </c>
    </row>
    <row r="45" spans="1:8" ht="13.5" thickBot="1" x14ac:dyDescent="0.25">
      <c r="B45" s="77" t="s">
        <v>148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</row>
    <row r="46" spans="1:8" ht="13.5" thickTop="1" x14ac:dyDescent="0.2">
      <c r="B46" s="11" t="s">
        <v>149</v>
      </c>
      <c r="C46" s="79">
        <f t="shared" ref="C46:G46" si="18">C45</f>
        <v>0</v>
      </c>
      <c r="D46" s="79">
        <f t="shared" si="18"/>
        <v>0</v>
      </c>
      <c r="E46" s="79">
        <f t="shared" si="18"/>
        <v>0</v>
      </c>
      <c r="F46" s="79">
        <f t="shared" si="18"/>
        <v>0</v>
      </c>
      <c r="G46" s="79">
        <f t="shared" si="18"/>
        <v>0</v>
      </c>
    </row>
    <row r="48" spans="1:8" x14ac:dyDescent="0.2">
      <c r="B48" s="1" t="s">
        <v>150</v>
      </c>
      <c r="C48" s="73">
        <f t="shared" ref="C48:G48" si="19">C43-C46</f>
        <v>236565</v>
      </c>
      <c r="D48" s="73">
        <f t="shared" si="19"/>
        <v>546275.69999999995</v>
      </c>
      <c r="E48" s="73">
        <f t="shared" si="19"/>
        <v>902324.34899999993</v>
      </c>
      <c r="F48" s="73">
        <f t="shared" si="19"/>
        <v>1297869.6684600001</v>
      </c>
      <c r="G48" s="73">
        <f t="shared" si="19"/>
        <v>1724527.5481548</v>
      </c>
    </row>
    <row r="49" spans="1:62" x14ac:dyDescent="0.2">
      <c r="B49" s="1" t="s">
        <v>151</v>
      </c>
      <c r="C49" s="95">
        <f t="shared" ref="C49:G49" si="20">C43/C48</f>
        <v>1</v>
      </c>
      <c r="D49" s="95">
        <f t="shared" si="20"/>
        <v>1</v>
      </c>
      <c r="E49" s="95">
        <f t="shared" si="20"/>
        <v>1</v>
      </c>
      <c r="F49" s="95">
        <f t="shared" si="20"/>
        <v>1</v>
      </c>
      <c r="G49" s="95">
        <f t="shared" si="20"/>
        <v>1</v>
      </c>
    </row>
    <row r="51" spans="1:62" x14ac:dyDescent="0.2">
      <c r="B51" s="1" t="s">
        <v>152</v>
      </c>
      <c r="C51" s="73">
        <f>SUM(C23:C26)</f>
        <v>170000</v>
      </c>
      <c r="D51" s="73">
        <f t="shared" ref="D51:G51" si="21">SUM(D23:D26)</f>
        <v>123600</v>
      </c>
      <c r="E51" s="73">
        <f t="shared" si="21"/>
        <v>127308</v>
      </c>
      <c r="F51" s="73">
        <f t="shared" si="21"/>
        <v>131127.24</v>
      </c>
      <c r="G51" s="73">
        <f t="shared" si="21"/>
        <v>135061.05720000001</v>
      </c>
    </row>
    <row r="52" spans="1:62" x14ac:dyDescent="0.2">
      <c r="B52" s="1" t="s">
        <v>153</v>
      </c>
      <c r="C52" s="73">
        <f>SUM(C20:C21)</f>
        <v>138000</v>
      </c>
      <c r="D52" s="73">
        <f t="shared" ref="D52:G52" si="22">SUM(D20:D21)</f>
        <v>202140</v>
      </c>
      <c r="E52" s="73">
        <f t="shared" si="22"/>
        <v>208204.2</v>
      </c>
      <c r="F52" s="73">
        <f t="shared" si="22"/>
        <v>214450.326</v>
      </c>
      <c r="G52" s="73">
        <f t="shared" si="22"/>
        <v>220883.83578000002</v>
      </c>
    </row>
    <row r="53" spans="1:62" ht="13.5" thickBot="1" x14ac:dyDescent="0.25">
      <c r="B53" s="77" t="s">
        <v>154</v>
      </c>
      <c r="C53" s="78">
        <f>SUM(C28:C32)</f>
        <v>179300</v>
      </c>
      <c r="D53" s="78">
        <f t="shared" ref="D53:G53" si="23">SUM(D28:D32)</f>
        <v>184679</v>
      </c>
      <c r="E53" s="78">
        <f t="shared" si="23"/>
        <v>190219.37</v>
      </c>
      <c r="F53" s="78">
        <f t="shared" si="23"/>
        <v>195925.95110000001</v>
      </c>
      <c r="G53" s="78">
        <f t="shared" si="23"/>
        <v>201803.72963300001</v>
      </c>
    </row>
    <row r="54" spans="1:62" ht="13.5" thickTop="1" x14ac:dyDescent="0.2">
      <c r="B54" s="11" t="s">
        <v>155</v>
      </c>
      <c r="C54" s="79">
        <f t="shared" ref="C54:G54" si="24">SUM(C51:C53)</f>
        <v>487300</v>
      </c>
      <c r="D54" s="79">
        <f t="shared" si="24"/>
        <v>510419</v>
      </c>
      <c r="E54" s="79">
        <f t="shared" si="24"/>
        <v>525731.57000000007</v>
      </c>
      <c r="F54" s="79">
        <f t="shared" si="24"/>
        <v>541503.51710000006</v>
      </c>
      <c r="G54" s="79">
        <f t="shared" si="24"/>
        <v>557748.62261299998</v>
      </c>
    </row>
    <row r="56" spans="1:62" x14ac:dyDescent="0.2">
      <c r="B56" s="11" t="s">
        <v>21</v>
      </c>
      <c r="C56" s="79">
        <f t="shared" ref="C56:G56" si="25">C43-C54</f>
        <v>-250735</v>
      </c>
      <c r="D56" s="79">
        <f t="shared" si="25"/>
        <v>35856.699999999953</v>
      </c>
      <c r="E56" s="79">
        <f t="shared" si="25"/>
        <v>376592.77899999986</v>
      </c>
      <c r="F56" s="79">
        <f t="shared" si="25"/>
        <v>756366.15136000002</v>
      </c>
      <c r="G56" s="79">
        <f t="shared" si="25"/>
        <v>1166778.9255418</v>
      </c>
    </row>
    <row r="58" spans="1:62" x14ac:dyDescent="0.2">
      <c r="C58" s="297"/>
      <c r="D58" s="297"/>
      <c r="E58" s="297"/>
      <c r="F58" s="297"/>
      <c r="G58" s="297"/>
    </row>
    <row r="59" spans="1:62" ht="13.5" thickBot="1" x14ac:dyDescent="0.25">
      <c r="C59" s="297"/>
      <c r="D59" s="297"/>
      <c r="E59" s="297"/>
      <c r="F59" s="297"/>
      <c r="G59" s="297"/>
    </row>
    <row r="60" spans="1:62" ht="13.5" thickBot="1" x14ac:dyDescent="0.25">
      <c r="A60" s="303" t="s">
        <v>220</v>
      </c>
    </row>
    <row r="61" spans="1:62" ht="13.5" thickBot="1" x14ac:dyDescent="0.25">
      <c r="A61" s="1" t="s">
        <v>187</v>
      </c>
      <c r="B61" s="1" t="str">
        <f>C19</f>
        <v>year 1</v>
      </c>
      <c r="C61" s="304">
        <v>43831</v>
      </c>
      <c r="D61" s="304">
        <v>43862</v>
      </c>
      <c r="E61" s="304">
        <v>43891</v>
      </c>
      <c r="F61" s="304">
        <v>43922</v>
      </c>
      <c r="G61" s="304">
        <v>43952</v>
      </c>
      <c r="H61" s="304">
        <v>43983</v>
      </c>
      <c r="I61" s="304">
        <v>44013</v>
      </c>
      <c r="J61" s="304">
        <v>44044</v>
      </c>
      <c r="K61" s="304">
        <v>44075</v>
      </c>
      <c r="L61" s="304">
        <v>44105</v>
      </c>
      <c r="M61" s="304">
        <v>44136</v>
      </c>
      <c r="N61" s="304">
        <v>44166</v>
      </c>
      <c r="O61" s="304">
        <v>44197</v>
      </c>
      <c r="P61" s="304">
        <v>44228</v>
      </c>
      <c r="Q61" s="304">
        <v>44256</v>
      </c>
      <c r="R61" s="304">
        <v>44287</v>
      </c>
      <c r="S61" s="304">
        <v>44317</v>
      </c>
      <c r="T61" s="304">
        <v>44348</v>
      </c>
      <c r="U61" s="304">
        <v>44378</v>
      </c>
      <c r="V61" s="304">
        <v>44409</v>
      </c>
      <c r="W61" s="304">
        <v>44440</v>
      </c>
      <c r="X61" s="304">
        <v>44470</v>
      </c>
      <c r="Y61" s="304">
        <v>44501</v>
      </c>
      <c r="Z61" s="304">
        <v>44531</v>
      </c>
      <c r="AA61" s="304">
        <v>44562</v>
      </c>
      <c r="AB61" s="304">
        <v>44593</v>
      </c>
      <c r="AC61" s="304">
        <v>44621</v>
      </c>
      <c r="AD61" s="304">
        <v>44652</v>
      </c>
      <c r="AE61" s="304">
        <v>44682</v>
      </c>
      <c r="AF61" s="304">
        <v>44713</v>
      </c>
      <c r="AG61" s="304">
        <v>44743</v>
      </c>
      <c r="AH61" s="304">
        <v>44774</v>
      </c>
      <c r="AI61" s="304">
        <v>44805</v>
      </c>
      <c r="AJ61" s="304">
        <v>44835</v>
      </c>
      <c r="AK61" s="304">
        <v>44866</v>
      </c>
      <c r="AL61" s="304">
        <v>44896</v>
      </c>
      <c r="AM61" s="304">
        <v>44927</v>
      </c>
      <c r="AN61" s="304">
        <v>44958</v>
      </c>
      <c r="AO61" s="304">
        <v>44986</v>
      </c>
      <c r="AP61" s="304">
        <v>45017</v>
      </c>
      <c r="AQ61" s="304">
        <v>45047</v>
      </c>
      <c r="AR61" s="304">
        <v>45078</v>
      </c>
      <c r="AS61" s="304">
        <v>45108</v>
      </c>
      <c r="AT61" s="304">
        <v>45139</v>
      </c>
      <c r="AU61" s="304">
        <v>45170</v>
      </c>
      <c r="AV61" s="304">
        <v>45200</v>
      </c>
      <c r="AW61" s="304">
        <v>45231</v>
      </c>
      <c r="AX61" s="304">
        <v>45261</v>
      </c>
      <c r="AY61" s="304">
        <v>45292</v>
      </c>
      <c r="AZ61" s="304">
        <v>45323</v>
      </c>
      <c r="BA61" s="304">
        <v>45352</v>
      </c>
      <c r="BB61" s="304">
        <v>45383</v>
      </c>
      <c r="BC61" s="304">
        <v>45413</v>
      </c>
      <c r="BD61" s="304">
        <v>45444</v>
      </c>
      <c r="BE61" s="304">
        <v>45474</v>
      </c>
      <c r="BF61" s="304">
        <v>45505</v>
      </c>
      <c r="BG61" s="304">
        <v>45536</v>
      </c>
      <c r="BH61" s="304">
        <v>45566</v>
      </c>
      <c r="BI61" s="304">
        <v>45597</v>
      </c>
      <c r="BJ61" s="304">
        <v>45627</v>
      </c>
    </row>
    <row r="62" spans="1:62" x14ac:dyDescent="0.2">
      <c r="A62" s="305" t="str">
        <f>'Seed case montlhy budget'!$B$85</f>
        <v>Basic eLeaflet fee</v>
      </c>
      <c r="B62" s="26">
        <f>'Seed case montlhy budget'!H85</f>
        <v>95</v>
      </c>
      <c r="O62" s="26">
        <f>'Seed case montlhy budget'!T85</f>
        <v>97.850000000000009</v>
      </c>
      <c r="AA62" s="26">
        <f>'Seed case montlhy budget'!AF85</f>
        <v>100.78550000000001</v>
      </c>
      <c r="AM62" s="26">
        <f>'Seed case montlhy budget'!AR85</f>
        <v>103.80906500000002</v>
      </c>
      <c r="AY62" s="26">
        <f>'Seed case montlhy budget'!BD85</f>
        <v>106.92333695000002</v>
      </c>
    </row>
    <row r="63" spans="1:62" x14ac:dyDescent="0.2">
      <c r="A63" s="1" t="str">
        <f>'Seed case montlhy budget'!$B$86</f>
        <v>Average discount</v>
      </c>
      <c r="B63" s="95">
        <f>'Seed case montlhy budget'!H86</f>
        <v>0.15</v>
      </c>
      <c r="O63" s="306">
        <f>'Seed case montlhy budget'!T86</f>
        <v>0.1</v>
      </c>
      <c r="AA63" s="306">
        <f>'Seed case montlhy budget'!AF86</f>
        <v>0.1</v>
      </c>
      <c r="AM63" s="306">
        <f>'Seed case montlhy budget'!AR86</f>
        <v>0.05</v>
      </c>
      <c r="AY63" s="306">
        <f>'Seed case montlhy budget'!BD86</f>
        <v>0</v>
      </c>
    </row>
    <row r="64" spans="1:62" x14ac:dyDescent="0.2">
      <c r="A64" s="1" t="str">
        <f>'Seed case montlhy budget'!$B$87</f>
        <v>PILs sold per month per country</v>
      </c>
      <c r="C64" s="307">
        <f>'Seed case montlhy budget'!$H$87</f>
        <v>200</v>
      </c>
      <c r="D64" s="307">
        <f>'Seed case montlhy budget'!$H$87</f>
        <v>200</v>
      </c>
      <c r="E64" s="307">
        <f>'Seed case montlhy budget'!$H$87</f>
        <v>200</v>
      </c>
      <c r="F64" s="307">
        <f>'Seed case montlhy budget'!$H$87</f>
        <v>200</v>
      </c>
      <c r="G64" s="307">
        <f>'Seed case montlhy budget'!$H$87</f>
        <v>200</v>
      </c>
      <c r="H64" s="307">
        <f>'Seed case montlhy budget'!$H$87</f>
        <v>200</v>
      </c>
      <c r="I64" s="1">
        <f>'Seed case montlhy budget'!$N$87</f>
        <v>250</v>
      </c>
      <c r="J64" s="1">
        <f>'Seed case montlhy budget'!$N$87</f>
        <v>250</v>
      </c>
      <c r="K64" s="1">
        <f>'Seed case montlhy budget'!$N$87</f>
        <v>250</v>
      </c>
      <c r="L64" s="1">
        <f>'Seed case montlhy budget'!$N$87</f>
        <v>250</v>
      </c>
      <c r="M64" s="1">
        <f>'Seed case montlhy budget'!$N$87</f>
        <v>250</v>
      </c>
      <c r="N64" s="1">
        <f>'Seed case montlhy budget'!$N$87</f>
        <v>250</v>
      </c>
      <c r="O64" s="307">
        <f>'Seed case montlhy budget'!$T$87</f>
        <v>275</v>
      </c>
      <c r="P64" s="307">
        <f>'Seed case montlhy budget'!$T$87</f>
        <v>275</v>
      </c>
      <c r="Q64" s="307">
        <f>'Seed case montlhy budget'!$T$87</f>
        <v>275</v>
      </c>
      <c r="R64" s="307">
        <f>'Seed case montlhy budget'!$T$87</f>
        <v>275</v>
      </c>
      <c r="S64" s="307">
        <f>'Seed case montlhy budget'!$T$87</f>
        <v>275</v>
      </c>
      <c r="T64" s="307">
        <f>'Seed case montlhy budget'!$T$87</f>
        <v>275</v>
      </c>
      <c r="U64" s="307">
        <f>'Seed case montlhy budget'!$T$87</f>
        <v>275</v>
      </c>
      <c r="V64" s="307">
        <f>'Seed case montlhy budget'!$T$87</f>
        <v>275</v>
      </c>
      <c r="W64" s="307">
        <f>'Seed case montlhy budget'!$T$87</f>
        <v>275</v>
      </c>
      <c r="X64" s="307">
        <f>'Seed case montlhy budget'!$T$87</f>
        <v>275</v>
      </c>
      <c r="Y64" s="307">
        <f>'Seed case montlhy budget'!$T$87</f>
        <v>275</v>
      </c>
      <c r="Z64" s="307">
        <f>'Seed case montlhy budget'!$T$87</f>
        <v>275</v>
      </c>
      <c r="AA64" s="307">
        <f>'Seed case montlhy budget'!$AF$87</f>
        <v>300</v>
      </c>
      <c r="AB64" s="307">
        <f>'Seed case montlhy budget'!$AF$87</f>
        <v>300</v>
      </c>
      <c r="AC64" s="307">
        <f>'Seed case montlhy budget'!$AF$87</f>
        <v>300</v>
      </c>
      <c r="AD64" s="307">
        <f>'Seed case montlhy budget'!$AF$87</f>
        <v>300</v>
      </c>
      <c r="AE64" s="307">
        <f>'Seed case montlhy budget'!$AF$87</f>
        <v>300</v>
      </c>
      <c r="AF64" s="307">
        <f>'Seed case montlhy budget'!$AF$87</f>
        <v>300</v>
      </c>
      <c r="AG64" s="307">
        <f>'Seed case montlhy budget'!$AF$87</f>
        <v>300</v>
      </c>
      <c r="AH64" s="307">
        <f>'Seed case montlhy budget'!$AF$87</f>
        <v>300</v>
      </c>
      <c r="AI64" s="307">
        <f>'Seed case montlhy budget'!$AF$87</f>
        <v>300</v>
      </c>
      <c r="AJ64" s="307">
        <f>'Seed case montlhy budget'!$AF$87</f>
        <v>300</v>
      </c>
      <c r="AK64" s="307">
        <f>'Seed case montlhy budget'!$AF$87</f>
        <v>300</v>
      </c>
      <c r="AL64" s="307">
        <f>'Seed case montlhy budget'!$AF$87</f>
        <v>300</v>
      </c>
      <c r="AM64" s="307">
        <f>'Seed case montlhy budget'!$AR$87</f>
        <v>300</v>
      </c>
      <c r="AN64" s="307">
        <f>'Seed case montlhy budget'!$AR$87</f>
        <v>300</v>
      </c>
      <c r="AO64" s="307">
        <f>'Seed case montlhy budget'!$AR$87</f>
        <v>300</v>
      </c>
      <c r="AP64" s="307">
        <f>'Seed case montlhy budget'!$AR$87</f>
        <v>300</v>
      </c>
      <c r="AQ64" s="307">
        <f>'Seed case montlhy budget'!$AR$87</f>
        <v>300</v>
      </c>
      <c r="AR64" s="307">
        <f>'Seed case montlhy budget'!$AR$87</f>
        <v>300</v>
      </c>
      <c r="AS64" s="307">
        <f>'Seed case montlhy budget'!$AR$87</f>
        <v>300</v>
      </c>
      <c r="AT64" s="307">
        <f>'Seed case montlhy budget'!$AR$87</f>
        <v>300</v>
      </c>
      <c r="AU64" s="307">
        <f>'Seed case montlhy budget'!$AR$87</f>
        <v>300</v>
      </c>
      <c r="AV64" s="307">
        <f>'Seed case montlhy budget'!$AR$87</f>
        <v>300</v>
      </c>
      <c r="AW64" s="307">
        <f>'Seed case montlhy budget'!$AR$87</f>
        <v>300</v>
      </c>
      <c r="AX64" s="307">
        <f>'Seed case montlhy budget'!$AR$87</f>
        <v>300</v>
      </c>
      <c r="AY64" s="307">
        <f>'Seed case montlhy budget'!$AR$87</f>
        <v>300</v>
      </c>
      <c r="AZ64" s="307">
        <f>'Seed case montlhy budget'!$AR$87</f>
        <v>300</v>
      </c>
      <c r="BA64" s="307">
        <f>'Seed case montlhy budget'!$AR$87</f>
        <v>300</v>
      </c>
      <c r="BB64" s="307">
        <f>'Seed case montlhy budget'!$AR$87</f>
        <v>300</v>
      </c>
      <c r="BC64" s="307">
        <f>'Seed case montlhy budget'!$AR$87</f>
        <v>300</v>
      </c>
      <c r="BD64" s="307">
        <f>'Seed case montlhy budget'!$AR$87</f>
        <v>300</v>
      </c>
      <c r="BE64" s="307">
        <f>'Seed case montlhy budget'!$AR$87</f>
        <v>300</v>
      </c>
      <c r="BF64" s="307">
        <f>'Seed case montlhy budget'!$AR$87</f>
        <v>300</v>
      </c>
      <c r="BG64" s="307">
        <f>'Seed case montlhy budget'!$AR$87</f>
        <v>300</v>
      </c>
      <c r="BH64" s="307">
        <f>'Seed case montlhy budget'!$AR$87</f>
        <v>300</v>
      </c>
      <c r="BI64" s="307">
        <f>'Seed case montlhy budget'!$AR$87</f>
        <v>300</v>
      </c>
      <c r="BJ64" s="307">
        <f>'Seed case montlhy budget'!$AR$87</f>
        <v>300</v>
      </c>
    </row>
    <row r="65" spans="1:62" x14ac:dyDescent="0.2">
      <c r="A65" s="305" t="str">
        <f>'Seed case montlhy budget'!$B$88</f>
        <v>Price per PIL</v>
      </c>
      <c r="C65" s="25">
        <f>$B$62*(1-$B$63)</f>
        <v>80.75</v>
      </c>
      <c r="D65" s="308">
        <f>C65</f>
        <v>80.75</v>
      </c>
      <c r="E65" s="308">
        <f t="shared" ref="E65:N65" si="26">D65</f>
        <v>80.75</v>
      </c>
      <c r="F65" s="308">
        <f t="shared" si="26"/>
        <v>80.75</v>
      </c>
      <c r="G65" s="308">
        <f t="shared" si="26"/>
        <v>80.75</v>
      </c>
      <c r="H65" s="308">
        <f t="shared" si="26"/>
        <v>80.75</v>
      </c>
      <c r="I65" s="308">
        <f t="shared" si="26"/>
        <v>80.75</v>
      </c>
      <c r="J65" s="308">
        <f t="shared" si="26"/>
        <v>80.75</v>
      </c>
      <c r="K65" s="308">
        <f t="shared" si="26"/>
        <v>80.75</v>
      </c>
      <c r="L65" s="308">
        <f t="shared" si="26"/>
        <v>80.75</v>
      </c>
      <c r="M65" s="308">
        <f t="shared" si="26"/>
        <v>80.75</v>
      </c>
      <c r="N65" s="308">
        <f t="shared" si="26"/>
        <v>80.75</v>
      </c>
      <c r="O65" s="25">
        <f>$O$62*(1-$O$63)</f>
        <v>88.065000000000012</v>
      </c>
      <c r="P65" s="308">
        <f>O65</f>
        <v>88.065000000000012</v>
      </c>
      <c r="Q65" s="308">
        <f t="shared" ref="Q65:Z65" si="27">P65</f>
        <v>88.065000000000012</v>
      </c>
      <c r="R65" s="308">
        <f t="shared" si="27"/>
        <v>88.065000000000012</v>
      </c>
      <c r="S65" s="308">
        <f t="shared" si="27"/>
        <v>88.065000000000012</v>
      </c>
      <c r="T65" s="308">
        <f t="shared" si="27"/>
        <v>88.065000000000012</v>
      </c>
      <c r="U65" s="308">
        <f t="shared" si="27"/>
        <v>88.065000000000012</v>
      </c>
      <c r="V65" s="308">
        <f t="shared" si="27"/>
        <v>88.065000000000012</v>
      </c>
      <c r="W65" s="308">
        <f t="shared" si="27"/>
        <v>88.065000000000012</v>
      </c>
      <c r="X65" s="308">
        <f t="shared" si="27"/>
        <v>88.065000000000012</v>
      </c>
      <c r="Y65" s="308">
        <f t="shared" si="27"/>
        <v>88.065000000000012</v>
      </c>
      <c r="Z65" s="308">
        <f t="shared" si="27"/>
        <v>88.065000000000012</v>
      </c>
      <c r="AA65" s="25">
        <f>AA62*(1-AA63)</f>
        <v>90.70695000000002</v>
      </c>
      <c r="AB65" s="308">
        <f>AA65</f>
        <v>90.70695000000002</v>
      </c>
      <c r="AC65" s="308">
        <f t="shared" ref="AC65:AL65" si="28">AB65</f>
        <v>90.70695000000002</v>
      </c>
      <c r="AD65" s="308">
        <f t="shared" si="28"/>
        <v>90.70695000000002</v>
      </c>
      <c r="AE65" s="308">
        <f t="shared" si="28"/>
        <v>90.70695000000002</v>
      </c>
      <c r="AF65" s="308">
        <f t="shared" si="28"/>
        <v>90.70695000000002</v>
      </c>
      <c r="AG65" s="308">
        <f t="shared" si="28"/>
        <v>90.70695000000002</v>
      </c>
      <c r="AH65" s="308">
        <f t="shared" si="28"/>
        <v>90.70695000000002</v>
      </c>
      <c r="AI65" s="308">
        <f t="shared" si="28"/>
        <v>90.70695000000002</v>
      </c>
      <c r="AJ65" s="308">
        <f t="shared" si="28"/>
        <v>90.70695000000002</v>
      </c>
      <c r="AK65" s="308">
        <f t="shared" si="28"/>
        <v>90.70695000000002</v>
      </c>
      <c r="AL65" s="308">
        <f t="shared" si="28"/>
        <v>90.70695000000002</v>
      </c>
      <c r="AM65" s="25">
        <f>AM62*(1-AM63)</f>
        <v>98.618611750000014</v>
      </c>
      <c r="AN65" s="308">
        <f>AM65</f>
        <v>98.618611750000014</v>
      </c>
      <c r="AO65" s="308">
        <f t="shared" ref="AO65:AX65" si="29">AN65</f>
        <v>98.618611750000014</v>
      </c>
      <c r="AP65" s="308">
        <f t="shared" si="29"/>
        <v>98.618611750000014</v>
      </c>
      <c r="AQ65" s="308">
        <f t="shared" si="29"/>
        <v>98.618611750000014</v>
      </c>
      <c r="AR65" s="308">
        <f t="shared" si="29"/>
        <v>98.618611750000014</v>
      </c>
      <c r="AS65" s="308">
        <f t="shared" si="29"/>
        <v>98.618611750000014</v>
      </c>
      <c r="AT65" s="308">
        <f t="shared" si="29"/>
        <v>98.618611750000014</v>
      </c>
      <c r="AU65" s="308">
        <f t="shared" si="29"/>
        <v>98.618611750000014</v>
      </c>
      <c r="AV65" s="308">
        <f t="shared" si="29"/>
        <v>98.618611750000014</v>
      </c>
      <c r="AW65" s="308">
        <f t="shared" si="29"/>
        <v>98.618611750000014</v>
      </c>
      <c r="AX65" s="308">
        <f t="shared" si="29"/>
        <v>98.618611750000014</v>
      </c>
      <c r="AY65" s="25">
        <f>AY62*(1-AY63)</f>
        <v>106.92333695000002</v>
      </c>
      <c r="AZ65" s="308">
        <f>AY65</f>
        <v>106.92333695000002</v>
      </c>
      <c r="BA65" s="308">
        <f t="shared" ref="BA65:BJ65" si="30">AZ65</f>
        <v>106.92333695000002</v>
      </c>
      <c r="BB65" s="308">
        <f t="shared" si="30"/>
        <v>106.92333695000002</v>
      </c>
      <c r="BC65" s="308">
        <f t="shared" si="30"/>
        <v>106.92333695000002</v>
      </c>
      <c r="BD65" s="308">
        <f t="shared" si="30"/>
        <v>106.92333695000002</v>
      </c>
      <c r="BE65" s="308">
        <f t="shared" si="30"/>
        <v>106.92333695000002</v>
      </c>
      <c r="BF65" s="308">
        <f t="shared" si="30"/>
        <v>106.92333695000002</v>
      </c>
      <c r="BG65" s="308">
        <f t="shared" si="30"/>
        <v>106.92333695000002</v>
      </c>
      <c r="BH65" s="308">
        <f t="shared" si="30"/>
        <v>106.92333695000002</v>
      </c>
      <c r="BI65" s="308">
        <f t="shared" si="30"/>
        <v>106.92333695000002</v>
      </c>
      <c r="BJ65" s="308">
        <f t="shared" si="30"/>
        <v>106.92333695000002</v>
      </c>
    </row>
    <row r="66" spans="1:62" x14ac:dyDescent="0.2">
      <c r="A66" s="63" t="str">
        <f>'Seed case montlhy budget'!$B$90</f>
        <v>accumulated ePILs</v>
      </c>
      <c r="B66" s="63"/>
      <c r="C66" s="309">
        <f>C64</f>
        <v>200</v>
      </c>
      <c r="D66" s="309">
        <f>D64+C66</f>
        <v>400</v>
      </c>
      <c r="E66" s="309">
        <f t="shared" ref="E66:N66" si="31">E64+D66</f>
        <v>600</v>
      </c>
      <c r="F66" s="309">
        <f t="shared" si="31"/>
        <v>800</v>
      </c>
      <c r="G66" s="309">
        <f t="shared" si="31"/>
        <v>1000</v>
      </c>
      <c r="H66" s="309">
        <f t="shared" si="31"/>
        <v>1200</v>
      </c>
      <c r="I66" s="309">
        <f t="shared" si="31"/>
        <v>1450</v>
      </c>
      <c r="J66" s="309">
        <f t="shared" si="31"/>
        <v>1700</v>
      </c>
      <c r="K66" s="309">
        <f t="shared" si="31"/>
        <v>1950</v>
      </c>
      <c r="L66" s="309">
        <f t="shared" si="31"/>
        <v>2200</v>
      </c>
      <c r="M66" s="309">
        <f t="shared" si="31"/>
        <v>2450</v>
      </c>
      <c r="N66" s="309">
        <f t="shared" si="31"/>
        <v>2700</v>
      </c>
      <c r="O66" s="309">
        <f>N66+O64</f>
        <v>2975</v>
      </c>
      <c r="P66" s="309">
        <f>P64+O66</f>
        <v>3250</v>
      </c>
      <c r="Q66" s="309">
        <f t="shared" ref="Q66:Z66" si="32">Q64+P66</f>
        <v>3525</v>
      </c>
      <c r="R66" s="309">
        <f t="shared" si="32"/>
        <v>3800</v>
      </c>
      <c r="S66" s="309">
        <f t="shared" si="32"/>
        <v>4075</v>
      </c>
      <c r="T66" s="309">
        <f t="shared" si="32"/>
        <v>4350</v>
      </c>
      <c r="U66" s="309">
        <f t="shared" si="32"/>
        <v>4625</v>
      </c>
      <c r="V66" s="309">
        <f t="shared" si="32"/>
        <v>4900</v>
      </c>
      <c r="W66" s="309">
        <f t="shared" si="32"/>
        <v>5175</v>
      </c>
      <c r="X66" s="309">
        <f t="shared" si="32"/>
        <v>5450</v>
      </c>
      <c r="Y66" s="309">
        <f t="shared" si="32"/>
        <v>5725</v>
      </c>
      <c r="Z66" s="309">
        <f t="shared" si="32"/>
        <v>6000</v>
      </c>
      <c r="AA66" s="309">
        <f>Z66+AA64</f>
        <v>6300</v>
      </c>
      <c r="AB66" s="309">
        <f>AB64+AA66</f>
        <v>6600</v>
      </c>
      <c r="AC66" s="309">
        <f t="shared" ref="AC66:AL66" si="33">AC64+AB66</f>
        <v>6900</v>
      </c>
      <c r="AD66" s="309">
        <f t="shared" si="33"/>
        <v>7200</v>
      </c>
      <c r="AE66" s="309">
        <f t="shared" si="33"/>
        <v>7500</v>
      </c>
      <c r="AF66" s="309">
        <f t="shared" si="33"/>
        <v>7800</v>
      </c>
      <c r="AG66" s="309">
        <f t="shared" si="33"/>
        <v>8100</v>
      </c>
      <c r="AH66" s="309">
        <f t="shared" si="33"/>
        <v>8400</v>
      </c>
      <c r="AI66" s="309">
        <f t="shared" si="33"/>
        <v>8700</v>
      </c>
      <c r="AJ66" s="309">
        <f t="shared" si="33"/>
        <v>9000</v>
      </c>
      <c r="AK66" s="309">
        <f t="shared" si="33"/>
        <v>9300</v>
      </c>
      <c r="AL66" s="309">
        <f t="shared" si="33"/>
        <v>9600</v>
      </c>
      <c r="AM66" s="309">
        <f>AL66+AM64</f>
        <v>9900</v>
      </c>
      <c r="AN66" s="309">
        <f>AN64+AM66</f>
        <v>10200</v>
      </c>
      <c r="AO66" s="309">
        <f t="shared" ref="AO66:AX66" si="34">AO64+AN66</f>
        <v>10500</v>
      </c>
      <c r="AP66" s="309">
        <f t="shared" si="34"/>
        <v>10800</v>
      </c>
      <c r="AQ66" s="309">
        <f t="shared" si="34"/>
        <v>11100</v>
      </c>
      <c r="AR66" s="309">
        <f t="shared" si="34"/>
        <v>11400</v>
      </c>
      <c r="AS66" s="309">
        <f t="shared" si="34"/>
        <v>11700</v>
      </c>
      <c r="AT66" s="309">
        <f t="shared" si="34"/>
        <v>12000</v>
      </c>
      <c r="AU66" s="309">
        <f t="shared" si="34"/>
        <v>12300</v>
      </c>
      <c r="AV66" s="309">
        <f t="shared" si="34"/>
        <v>12600</v>
      </c>
      <c r="AW66" s="309">
        <f t="shared" si="34"/>
        <v>12900</v>
      </c>
      <c r="AX66" s="309">
        <f t="shared" si="34"/>
        <v>13200</v>
      </c>
      <c r="AY66" s="309">
        <f>AX66+AY64</f>
        <v>13500</v>
      </c>
      <c r="AZ66" s="309">
        <f>AZ64+AY66</f>
        <v>13800</v>
      </c>
      <c r="BA66" s="309">
        <f t="shared" ref="BA66:BJ66" si="35">BA64+AZ66</f>
        <v>14100</v>
      </c>
      <c r="BB66" s="309">
        <f t="shared" si="35"/>
        <v>14400</v>
      </c>
      <c r="BC66" s="309">
        <f t="shared" si="35"/>
        <v>14700</v>
      </c>
      <c r="BD66" s="309">
        <f t="shared" si="35"/>
        <v>15000</v>
      </c>
      <c r="BE66" s="309">
        <f t="shared" si="35"/>
        <v>15300</v>
      </c>
      <c r="BF66" s="309">
        <f t="shared" si="35"/>
        <v>15600</v>
      </c>
      <c r="BG66" s="309">
        <f t="shared" si="35"/>
        <v>15900</v>
      </c>
      <c r="BH66" s="309">
        <f t="shared" si="35"/>
        <v>16200</v>
      </c>
      <c r="BI66" s="309">
        <f t="shared" si="35"/>
        <v>16500</v>
      </c>
      <c r="BJ66" s="309">
        <f t="shared" si="35"/>
        <v>16800</v>
      </c>
    </row>
    <row r="67" spans="1:62" ht="13.5" thickBot="1" x14ac:dyDescent="0.25">
      <c r="A67" s="77" t="str">
        <f>'Seed case montlhy budget'!$B$91</f>
        <v>ePIL evolution previous years</v>
      </c>
      <c r="B67" s="77"/>
      <c r="C67" s="310">
        <v>0</v>
      </c>
      <c r="D67" s="310">
        <v>0</v>
      </c>
      <c r="E67" s="310">
        <v>0</v>
      </c>
      <c r="F67" s="310">
        <v>0</v>
      </c>
      <c r="G67" s="310">
        <v>0</v>
      </c>
      <c r="H67" s="310">
        <v>0</v>
      </c>
      <c r="I67" s="310">
        <v>0</v>
      </c>
      <c r="J67" s="310">
        <v>0</v>
      </c>
      <c r="K67" s="310">
        <v>0</v>
      </c>
      <c r="L67" s="310">
        <v>0</v>
      </c>
      <c r="M67" s="310">
        <v>0</v>
      </c>
      <c r="N67" s="310">
        <v>0</v>
      </c>
      <c r="O67" s="310">
        <f t="shared" ref="O67:BJ67" si="36">C68</f>
        <v>16150</v>
      </c>
      <c r="P67" s="310">
        <f t="shared" si="36"/>
        <v>16150</v>
      </c>
      <c r="Q67" s="310">
        <f t="shared" si="36"/>
        <v>16150</v>
      </c>
      <c r="R67" s="310">
        <f t="shared" si="36"/>
        <v>16150</v>
      </c>
      <c r="S67" s="310">
        <f t="shared" si="36"/>
        <v>16150</v>
      </c>
      <c r="T67" s="310">
        <f t="shared" si="36"/>
        <v>16150</v>
      </c>
      <c r="U67" s="310">
        <f t="shared" si="36"/>
        <v>20187.5</v>
      </c>
      <c r="V67" s="310">
        <f t="shared" si="36"/>
        <v>20187.5</v>
      </c>
      <c r="W67" s="310">
        <f t="shared" si="36"/>
        <v>20187.5</v>
      </c>
      <c r="X67" s="310">
        <f t="shared" si="36"/>
        <v>20187.5</v>
      </c>
      <c r="Y67" s="310">
        <f t="shared" si="36"/>
        <v>20187.5</v>
      </c>
      <c r="Z67" s="310">
        <f t="shared" si="36"/>
        <v>20187.5</v>
      </c>
      <c r="AA67" s="310">
        <f t="shared" si="36"/>
        <v>40367.875</v>
      </c>
      <c r="AB67" s="310">
        <f t="shared" si="36"/>
        <v>40367.875</v>
      </c>
      <c r="AC67" s="310">
        <f t="shared" si="36"/>
        <v>40367.875</v>
      </c>
      <c r="AD67" s="310">
        <f t="shared" si="36"/>
        <v>40367.875</v>
      </c>
      <c r="AE67" s="310">
        <f t="shared" si="36"/>
        <v>40367.875</v>
      </c>
      <c r="AF67" s="310">
        <f t="shared" si="36"/>
        <v>40367.875</v>
      </c>
      <c r="AG67" s="310">
        <f t="shared" si="36"/>
        <v>44405.375</v>
      </c>
      <c r="AH67" s="310">
        <f t="shared" si="36"/>
        <v>44405.375</v>
      </c>
      <c r="AI67" s="310">
        <f t="shared" si="36"/>
        <v>44405.375</v>
      </c>
      <c r="AJ67" s="310">
        <f t="shared" si="36"/>
        <v>44405.375</v>
      </c>
      <c r="AK67" s="310">
        <f t="shared" si="36"/>
        <v>44405.375</v>
      </c>
      <c r="AL67" s="310">
        <f t="shared" si="36"/>
        <v>44405.375</v>
      </c>
      <c r="AM67" s="310">
        <f t="shared" si="36"/>
        <v>67579.960000000006</v>
      </c>
      <c r="AN67" s="310">
        <f t="shared" si="36"/>
        <v>67579.960000000006</v>
      </c>
      <c r="AO67" s="310">
        <f t="shared" si="36"/>
        <v>67579.960000000006</v>
      </c>
      <c r="AP67" s="310">
        <f t="shared" si="36"/>
        <v>67579.960000000006</v>
      </c>
      <c r="AQ67" s="310">
        <f t="shared" si="36"/>
        <v>67579.960000000006</v>
      </c>
      <c r="AR67" s="310">
        <f t="shared" si="36"/>
        <v>67579.960000000006</v>
      </c>
      <c r="AS67" s="310">
        <f t="shared" si="36"/>
        <v>71617.460000000006</v>
      </c>
      <c r="AT67" s="310">
        <f t="shared" si="36"/>
        <v>71617.460000000006</v>
      </c>
      <c r="AU67" s="310">
        <f t="shared" si="36"/>
        <v>71617.460000000006</v>
      </c>
      <c r="AV67" s="310">
        <f t="shared" si="36"/>
        <v>71617.460000000006</v>
      </c>
      <c r="AW67" s="310">
        <f t="shared" si="36"/>
        <v>71617.460000000006</v>
      </c>
      <c r="AX67" s="310">
        <f t="shared" si="36"/>
        <v>71617.460000000006</v>
      </c>
      <c r="AY67" s="310">
        <f t="shared" si="36"/>
        <v>97165.543525000016</v>
      </c>
      <c r="AZ67" s="310">
        <f t="shared" si="36"/>
        <v>97165.543525000016</v>
      </c>
      <c r="BA67" s="310">
        <f t="shared" si="36"/>
        <v>97165.543525000016</v>
      </c>
      <c r="BB67" s="310">
        <f t="shared" si="36"/>
        <v>97165.543525000016</v>
      </c>
      <c r="BC67" s="310">
        <f t="shared" si="36"/>
        <v>97165.543525000016</v>
      </c>
      <c r="BD67" s="310">
        <f t="shared" si="36"/>
        <v>97165.543525000016</v>
      </c>
      <c r="BE67" s="310">
        <f t="shared" si="36"/>
        <v>101203.04352500002</v>
      </c>
      <c r="BF67" s="310">
        <f t="shared" si="36"/>
        <v>101203.04352500002</v>
      </c>
      <c r="BG67" s="310">
        <f t="shared" si="36"/>
        <v>101203.04352500002</v>
      </c>
      <c r="BH67" s="310">
        <f t="shared" si="36"/>
        <v>101203.04352500002</v>
      </c>
      <c r="BI67" s="310">
        <f t="shared" si="36"/>
        <v>101203.04352500002</v>
      </c>
      <c r="BJ67" s="310">
        <f t="shared" si="36"/>
        <v>101203.04352500002</v>
      </c>
    </row>
    <row r="68" spans="1:62" ht="13.5" thickTop="1" x14ac:dyDescent="0.2">
      <c r="A68" s="1" t="str">
        <f>'Seed case montlhy budget'!$B$92</f>
        <v>income ePIL and eSmPC</v>
      </c>
      <c r="C68" s="308">
        <f t="shared" ref="C68:N68" si="37">C64*C65</f>
        <v>16150</v>
      </c>
      <c r="D68" s="308">
        <f t="shared" si="37"/>
        <v>16150</v>
      </c>
      <c r="E68" s="308">
        <f t="shared" si="37"/>
        <v>16150</v>
      </c>
      <c r="F68" s="308">
        <f t="shared" si="37"/>
        <v>16150</v>
      </c>
      <c r="G68" s="308">
        <f t="shared" si="37"/>
        <v>16150</v>
      </c>
      <c r="H68" s="308">
        <f t="shared" si="37"/>
        <v>16150</v>
      </c>
      <c r="I68" s="308">
        <f t="shared" si="37"/>
        <v>20187.5</v>
      </c>
      <c r="J68" s="308">
        <f t="shared" si="37"/>
        <v>20187.5</v>
      </c>
      <c r="K68" s="308">
        <f t="shared" si="37"/>
        <v>20187.5</v>
      </c>
      <c r="L68" s="308">
        <f t="shared" si="37"/>
        <v>20187.5</v>
      </c>
      <c r="M68" s="308">
        <f t="shared" si="37"/>
        <v>20187.5</v>
      </c>
      <c r="N68" s="308">
        <f t="shared" si="37"/>
        <v>20187.5</v>
      </c>
      <c r="O68" s="308">
        <f>O64*O65+O67</f>
        <v>40367.875</v>
      </c>
      <c r="P68" s="308">
        <f t="shared" ref="P68:Z68" si="38">P64*P65+P67</f>
        <v>40367.875</v>
      </c>
      <c r="Q68" s="308">
        <f t="shared" si="38"/>
        <v>40367.875</v>
      </c>
      <c r="R68" s="308">
        <f t="shared" si="38"/>
        <v>40367.875</v>
      </c>
      <c r="S68" s="308">
        <f t="shared" si="38"/>
        <v>40367.875</v>
      </c>
      <c r="T68" s="308">
        <f t="shared" si="38"/>
        <v>40367.875</v>
      </c>
      <c r="U68" s="308">
        <f t="shared" si="38"/>
        <v>44405.375</v>
      </c>
      <c r="V68" s="308">
        <f t="shared" si="38"/>
        <v>44405.375</v>
      </c>
      <c r="W68" s="308">
        <f t="shared" si="38"/>
        <v>44405.375</v>
      </c>
      <c r="X68" s="308">
        <f t="shared" si="38"/>
        <v>44405.375</v>
      </c>
      <c r="Y68" s="308">
        <f t="shared" si="38"/>
        <v>44405.375</v>
      </c>
      <c r="Z68" s="308">
        <f t="shared" si="38"/>
        <v>44405.375</v>
      </c>
      <c r="AA68" s="308">
        <f>AA64*AA65+AA67</f>
        <v>67579.960000000006</v>
      </c>
      <c r="AB68" s="308">
        <f t="shared" ref="AB68" si="39">AB64*AB65+AB67</f>
        <v>67579.960000000006</v>
      </c>
      <c r="AC68" s="308">
        <f t="shared" ref="AC68" si="40">AC64*AC65+AC67</f>
        <v>67579.960000000006</v>
      </c>
      <c r="AD68" s="308">
        <f t="shared" ref="AD68" si="41">AD64*AD65+AD67</f>
        <v>67579.960000000006</v>
      </c>
      <c r="AE68" s="308">
        <f t="shared" ref="AE68" si="42">AE64*AE65+AE67</f>
        <v>67579.960000000006</v>
      </c>
      <c r="AF68" s="308">
        <f t="shared" ref="AF68" si="43">AF64*AF65+AF67</f>
        <v>67579.960000000006</v>
      </c>
      <c r="AG68" s="308">
        <f t="shared" ref="AG68" si="44">AG64*AG65+AG67</f>
        <v>71617.460000000006</v>
      </c>
      <c r="AH68" s="308">
        <f t="shared" ref="AH68" si="45">AH64*AH65+AH67</f>
        <v>71617.460000000006</v>
      </c>
      <c r="AI68" s="308">
        <f t="shared" ref="AI68" si="46">AI64*AI65+AI67</f>
        <v>71617.460000000006</v>
      </c>
      <c r="AJ68" s="308">
        <f t="shared" ref="AJ68" si="47">AJ64*AJ65+AJ67</f>
        <v>71617.460000000006</v>
      </c>
      <c r="AK68" s="308">
        <f t="shared" ref="AK68" si="48">AK64*AK65+AK67</f>
        <v>71617.460000000006</v>
      </c>
      <c r="AL68" s="308">
        <f t="shared" ref="AL68" si="49">AL64*AL65+AL67</f>
        <v>71617.460000000006</v>
      </c>
      <c r="AM68" s="308">
        <f>AM64*AM65+AM67</f>
        <v>97165.543525000016</v>
      </c>
      <c r="AN68" s="308">
        <f t="shared" ref="AN68" si="50">AN64*AN65+AN67</f>
        <v>97165.543525000016</v>
      </c>
      <c r="AO68" s="308">
        <f t="shared" ref="AO68" si="51">AO64*AO65+AO67</f>
        <v>97165.543525000016</v>
      </c>
      <c r="AP68" s="308">
        <f t="shared" ref="AP68" si="52">AP64*AP65+AP67</f>
        <v>97165.543525000016</v>
      </c>
      <c r="AQ68" s="308">
        <f t="shared" ref="AQ68" si="53">AQ64*AQ65+AQ67</f>
        <v>97165.543525000016</v>
      </c>
      <c r="AR68" s="308">
        <f t="shared" ref="AR68" si="54">AR64*AR65+AR67</f>
        <v>97165.543525000016</v>
      </c>
      <c r="AS68" s="308">
        <f t="shared" ref="AS68" si="55">AS64*AS65+AS67</f>
        <v>101203.04352500002</v>
      </c>
      <c r="AT68" s="308">
        <f t="shared" ref="AT68" si="56">AT64*AT65+AT67</f>
        <v>101203.04352500002</v>
      </c>
      <c r="AU68" s="308">
        <f t="shared" ref="AU68" si="57">AU64*AU65+AU67</f>
        <v>101203.04352500002</v>
      </c>
      <c r="AV68" s="308">
        <f t="shared" ref="AV68" si="58">AV64*AV65+AV67</f>
        <v>101203.04352500002</v>
      </c>
      <c r="AW68" s="308">
        <f t="shared" ref="AW68" si="59">AW64*AW65+AW67</f>
        <v>101203.04352500002</v>
      </c>
      <c r="AX68" s="308">
        <f t="shared" ref="AX68" si="60">AX64*AX65+AX67</f>
        <v>101203.04352500002</v>
      </c>
      <c r="AY68" s="308">
        <f>AY64*AY65+AY67</f>
        <v>129242.54461000003</v>
      </c>
      <c r="AZ68" s="308">
        <f t="shared" ref="AZ68" si="61">AZ64*AZ65+AZ67</f>
        <v>129242.54461000003</v>
      </c>
      <c r="BA68" s="308">
        <f t="shared" ref="BA68" si="62">BA64*BA65+BA67</f>
        <v>129242.54461000003</v>
      </c>
      <c r="BB68" s="308">
        <f t="shared" ref="BB68" si="63">BB64*BB65+BB67</f>
        <v>129242.54461000003</v>
      </c>
      <c r="BC68" s="308">
        <f t="shared" ref="BC68" si="64">BC64*BC65+BC67</f>
        <v>129242.54461000003</v>
      </c>
      <c r="BD68" s="308">
        <f t="shared" ref="BD68" si="65">BD64*BD65+BD67</f>
        <v>129242.54461000003</v>
      </c>
      <c r="BE68" s="308">
        <f t="shared" ref="BE68" si="66">BE64*BE65+BE67</f>
        <v>133280.04461000001</v>
      </c>
      <c r="BF68" s="308">
        <f t="shared" ref="BF68" si="67">BF64*BF65+BF67</f>
        <v>133280.04461000001</v>
      </c>
      <c r="BG68" s="308">
        <f t="shared" ref="BG68" si="68">BG64*BG65+BG67</f>
        <v>133280.04461000001</v>
      </c>
      <c r="BH68" s="308">
        <f t="shared" ref="BH68" si="69">BH64*BH65+BH67</f>
        <v>133280.04461000001</v>
      </c>
      <c r="BI68" s="308">
        <f t="shared" ref="BI68" si="70">BI64*BI65+BI67</f>
        <v>133280.04461000001</v>
      </c>
      <c r="BJ68" s="308">
        <f t="shared" ref="BJ68" si="71">BJ64*BJ65+BJ67</f>
        <v>133280.04461000001</v>
      </c>
    </row>
    <row r="69" spans="1:62" x14ac:dyDescent="0.2"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08"/>
      <c r="AK69" s="308"/>
      <c r="AL69" s="308"/>
      <c r="AM69" s="308"/>
      <c r="AN69" s="308"/>
      <c r="AO69" s="308"/>
      <c r="AP69" s="308"/>
      <c r="AQ69" s="308"/>
      <c r="AR69" s="308"/>
      <c r="AS69" s="308"/>
      <c r="AT69" s="308"/>
      <c r="AU69" s="308"/>
      <c r="AV69" s="308"/>
      <c r="AW69" s="308"/>
      <c r="AX69" s="308"/>
      <c r="AY69" s="308"/>
      <c r="AZ69" s="308"/>
      <c r="BA69" s="308"/>
      <c r="BB69" s="308"/>
      <c r="BC69" s="308"/>
      <c r="BD69" s="308"/>
      <c r="BE69" s="308"/>
      <c r="BF69" s="308"/>
      <c r="BG69" s="308"/>
      <c r="BH69" s="308"/>
      <c r="BI69" s="308"/>
      <c r="BJ69" s="308"/>
    </row>
    <row r="70" spans="1:62" x14ac:dyDescent="0.2">
      <c r="A70" s="1" t="str">
        <f>'Seed case montlhy budget'!$B$94</f>
        <v>Basic licence fee</v>
      </c>
      <c r="B70" s="26">
        <f>'Seed case montlhy budget'!H94</f>
        <v>30.900000000000002</v>
      </c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26">
        <f>'Seed case montlhy budget'!T94</f>
        <v>31.827000000000002</v>
      </c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26">
        <f>'Seed case montlhy budget'!AF94</f>
        <v>32.78181</v>
      </c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26">
        <f>'Seed case montlhy budget'!AR94</f>
        <v>33.765264299999998</v>
      </c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26">
        <f>'Seed case montlhy budget'!BD94</f>
        <v>34.778222229000001</v>
      </c>
      <c r="AZ70" s="308"/>
      <c r="BA70" s="308"/>
      <c r="BB70" s="308"/>
      <c r="BC70" s="308"/>
      <c r="BD70" s="308"/>
      <c r="BE70" s="308"/>
      <c r="BF70" s="308"/>
      <c r="BG70" s="308"/>
      <c r="BH70" s="308"/>
      <c r="BI70" s="308"/>
      <c r="BJ70" s="308"/>
    </row>
    <row r="71" spans="1:62" x14ac:dyDescent="0.2">
      <c r="A71" s="1" t="str">
        <f>'Seed case montlhy budget'!$B$95</f>
        <v>Licenses sold per moth per country</v>
      </c>
      <c r="C71" s="1">
        <f>'Seed case montlhy budget'!H95</f>
        <v>50</v>
      </c>
      <c r="D71" s="1">
        <f>C71</f>
        <v>50</v>
      </c>
      <c r="E71" s="1">
        <f t="shared" ref="E71:N71" si="72">D71</f>
        <v>50</v>
      </c>
      <c r="F71" s="1">
        <f t="shared" si="72"/>
        <v>50</v>
      </c>
      <c r="G71" s="1">
        <f t="shared" si="72"/>
        <v>50</v>
      </c>
      <c r="H71" s="1">
        <f t="shared" si="72"/>
        <v>50</v>
      </c>
      <c r="I71" s="1">
        <f t="shared" si="72"/>
        <v>50</v>
      </c>
      <c r="J71" s="1">
        <f t="shared" si="72"/>
        <v>50</v>
      </c>
      <c r="K71" s="1">
        <f t="shared" si="72"/>
        <v>50</v>
      </c>
      <c r="L71" s="1">
        <f t="shared" si="72"/>
        <v>50</v>
      </c>
      <c r="M71" s="1">
        <f t="shared" si="72"/>
        <v>50</v>
      </c>
      <c r="N71" s="1">
        <f t="shared" si="72"/>
        <v>50</v>
      </c>
      <c r="O71" s="1">
        <f>'Seed case montlhy budget'!T95</f>
        <v>50</v>
      </c>
      <c r="P71" s="1">
        <f>O71</f>
        <v>50</v>
      </c>
      <c r="Q71" s="1">
        <f t="shared" ref="Q71:Z71" si="73">P71</f>
        <v>50</v>
      </c>
      <c r="R71" s="1">
        <f t="shared" si="73"/>
        <v>50</v>
      </c>
      <c r="S71" s="1">
        <f t="shared" si="73"/>
        <v>50</v>
      </c>
      <c r="T71" s="1">
        <f t="shared" si="73"/>
        <v>50</v>
      </c>
      <c r="U71" s="1">
        <f t="shared" si="73"/>
        <v>50</v>
      </c>
      <c r="V71" s="1">
        <f t="shared" si="73"/>
        <v>50</v>
      </c>
      <c r="W71" s="1">
        <f t="shared" si="73"/>
        <v>50</v>
      </c>
      <c r="X71" s="1">
        <f t="shared" si="73"/>
        <v>50</v>
      </c>
      <c r="Y71" s="1">
        <f t="shared" si="73"/>
        <v>50</v>
      </c>
      <c r="Z71" s="1">
        <f t="shared" si="73"/>
        <v>50</v>
      </c>
      <c r="AA71" s="307">
        <f>'Seed case montlhy budget'!AF95</f>
        <v>75</v>
      </c>
      <c r="AB71" s="1">
        <f>AA71</f>
        <v>75</v>
      </c>
      <c r="AC71" s="1">
        <f t="shared" ref="AC71:AL71" si="74">AB71</f>
        <v>75</v>
      </c>
      <c r="AD71" s="1">
        <f t="shared" si="74"/>
        <v>75</v>
      </c>
      <c r="AE71" s="1">
        <f t="shared" si="74"/>
        <v>75</v>
      </c>
      <c r="AF71" s="1">
        <f t="shared" si="74"/>
        <v>75</v>
      </c>
      <c r="AG71" s="1">
        <f t="shared" si="74"/>
        <v>75</v>
      </c>
      <c r="AH71" s="1">
        <f t="shared" si="74"/>
        <v>75</v>
      </c>
      <c r="AI71" s="1">
        <f t="shared" si="74"/>
        <v>75</v>
      </c>
      <c r="AJ71" s="1">
        <f t="shared" si="74"/>
        <v>75</v>
      </c>
      <c r="AK71" s="1">
        <f t="shared" si="74"/>
        <v>75</v>
      </c>
      <c r="AL71" s="1">
        <f t="shared" si="74"/>
        <v>75</v>
      </c>
      <c r="AM71" s="307">
        <f>'Seed case montlhy budget'!AR95</f>
        <v>100</v>
      </c>
      <c r="AN71" s="1">
        <f>AM71</f>
        <v>100</v>
      </c>
      <c r="AO71" s="1">
        <f t="shared" ref="AO71:AX71" si="75">AN71</f>
        <v>100</v>
      </c>
      <c r="AP71" s="1">
        <f t="shared" si="75"/>
        <v>100</v>
      </c>
      <c r="AQ71" s="1">
        <f t="shared" si="75"/>
        <v>100</v>
      </c>
      <c r="AR71" s="1">
        <f t="shared" si="75"/>
        <v>100</v>
      </c>
      <c r="AS71" s="1">
        <f t="shared" si="75"/>
        <v>100</v>
      </c>
      <c r="AT71" s="1">
        <f t="shared" si="75"/>
        <v>100</v>
      </c>
      <c r="AU71" s="1">
        <f t="shared" si="75"/>
        <v>100</v>
      </c>
      <c r="AV71" s="1">
        <f t="shared" si="75"/>
        <v>100</v>
      </c>
      <c r="AW71" s="1">
        <f t="shared" si="75"/>
        <v>100</v>
      </c>
      <c r="AX71" s="1">
        <f t="shared" si="75"/>
        <v>100</v>
      </c>
      <c r="AY71" s="307">
        <f>'Seed case montlhy budget'!BD95</f>
        <v>100</v>
      </c>
      <c r="AZ71" s="1">
        <f>AY71</f>
        <v>100</v>
      </c>
      <c r="BA71" s="1">
        <f t="shared" ref="BA71:BJ71" si="76">AZ71</f>
        <v>100</v>
      </c>
      <c r="BB71" s="1">
        <f t="shared" si="76"/>
        <v>100</v>
      </c>
      <c r="BC71" s="1">
        <f t="shared" si="76"/>
        <v>100</v>
      </c>
      <c r="BD71" s="1">
        <f t="shared" si="76"/>
        <v>100</v>
      </c>
      <c r="BE71" s="1">
        <f t="shared" si="76"/>
        <v>100</v>
      </c>
      <c r="BF71" s="1">
        <f t="shared" si="76"/>
        <v>100</v>
      </c>
      <c r="BG71" s="1">
        <f t="shared" si="76"/>
        <v>100</v>
      </c>
      <c r="BH71" s="1">
        <f t="shared" si="76"/>
        <v>100</v>
      </c>
      <c r="BI71" s="1">
        <f t="shared" si="76"/>
        <v>100</v>
      </c>
      <c r="BJ71" s="1">
        <f t="shared" si="76"/>
        <v>100</v>
      </c>
    </row>
    <row r="72" spans="1:62" x14ac:dyDescent="0.2">
      <c r="A72" s="1" t="str">
        <f>'Seed case montlhy budget'!$B$97</f>
        <v>accumulated licenses</v>
      </c>
      <c r="C72" s="1">
        <f>C71</f>
        <v>50</v>
      </c>
      <c r="D72" s="1">
        <f>C72+$C$71</f>
        <v>100</v>
      </c>
      <c r="E72" s="1">
        <f t="shared" ref="E72:N72" si="77">D72+$C$71</f>
        <v>150</v>
      </c>
      <c r="F72" s="1">
        <f t="shared" si="77"/>
        <v>200</v>
      </c>
      <c r="G72" s="1">
        <f t="shared" si="77"/>
        <v>250</v>
      </c>
      <c r="H72" s="1">
        <f t="shared" si="77"/>
        <v>300</v>
      </c>
      <c r="I72" s="1">
        <f t="shared" si="77"/>
        <v>350</v>
      </c>
      <c r="J72" s="1">
        <f t="shared" si="77"/>
        <v>400</v>
      </c>
      <c r="K72" s="1">
        <f t="shared" si="77"/>
        <v>450</v>
      </c>
      <c r="L72" s="1">
        <f t="shared" si="77"/>
        <v>500</v>
      </c>
      <c r="M72" s="1">
        <f t="shared" si="77"/>
        <v>550</v>
      </c>
      <c r="N72" s="1">
        <f t="shared" si="77"/>
        <v>600</v>
      </c>
      <c r="O72" s="1">
        <f>N72+O71</f>
        <v>650</v>
      </c>
      <c r="P72" s="1">
        <f>O72+$C$71</f>
        <v>700</v>
      </c>
      <c r="Q72" s="1">
        <f t="shared" ref="Q72:Z72" si="78">P72+$C$71</f>
        <v>750</v>
      </c>
      <c r="R72" s="1">
        <f t="shared" si="78"/>
        <v>800</v>
      </c>
      <c r="S72" s="1">
        <f t="shared" si="78"/>
        <v>850</v>
      </c>
      <c r="T72" s="1">
        <f t="shared" si="78"/>
        <v>900</v>
      </c>
      <c r="U72" s="1">
        <f t="shared" si="78"/>
        <v>950</v>
      </c>
      <c r="V72" s="1">
        <f t="shared" si="78"/>
        <v>1000</v>
      </c>
      <c r="W72" s="1">
        <f t="shared" si="78"/>
        <v>1050</v>
      </c>
      <c r="X72" s="1">
        <f t="shared" si="78"/>
        <v>1100</v>
      </c>
      <c r="Y72" s="1">
        <f t="shared" si="78"/>
        <v>1150</v>
      </c>
      <c r="Z72" s="1">
        <f t="shared" si="78"/>
        <v>1200</v>
      </c>
      <c r="AA72" s="307">
        <f>Z72+AA71</f>
        <v>1275</v>
      </c>
      <c r="AB72" s="1">
        <f>AA72+$C$71</f>
        <v>1325</v>
      </c>
      <c r="AC72" s="1">
        <f t="shared" ref="AC72:AL72" si="79">AB72+$C$71</f>
        <v>1375</v>
      </c>
      <c r="AD72" s="1">
        <f t="shared" si="79"/>
        <v>1425</v>
      </c>
      <c r="AE72" s="1">
        <f t="shared" si="79"/>
        <v>1475</v>
      </c>
      <c r="AF72" s="1">
        <f t="shared" si="79"/>
        <v>1525</v>
      </c>
      <c r="AG72" s="1">
        <f t="shared" si="79"/>
        <v>1575</v>
      </c>
      <c r="AH72" s="1">
        <f t="shared" si="79"/>
        <v>1625</v>
      </c>
      <c r="AI72" s="1">
        <f t="shared" si="79"/>
        <v>1675</v>
      </c>
      <c r="AJ72" s="1">
        <f t="shared" si="79"/>
        <v>1725</v>
      </c>
      <c r="AK72" s="1">
        <f t="shared" si="79"/>
        <v>1775</v>
      </c>
      <c r="AL72" s="1">
        <f t="shared" si="79"/>
        <v>1825</v>
      </c>
      <c r="AM72" s="307">
        <f>AL72+AM71</f>
        <v>1925</v>
      </c>
      <c r="AN72" s="1">
        <f>AM72+$C$71</f>
        <v>1975</v>
      </c>
      <c r="AO72" s="1">
        <f t="shared" ref="AO72:AX72" si="80">AN72+$C$71</f>
        <v>2025</v>
      </c>
      <c r="AP72" s="1">
        <f t="shared" si="80"/>
        <v>2075</v>
      </c>
      <c r="AQ72" s="1">
        <f t="shared" si="80"/>
        <v>2125</v>
      </c>
      <c r="AR72" s="1">
        <f t="shared" si="80"/>
        <v>2175</v>
      </c>
      <c r="AS72" s="1">
        <f t="shared" si="80"/>
        <v>2225</v>
      </c>
      <c r="AT72" s="1">
        <f t="shared" si="80"/>
        <v>2275</v>
      </c>
      <c r="AU72" s="1">
        <f t="shared" si="80"/>
        <v>2325</v>
      </c>
      <c r="AV72" s="1">
        <f t="shared" si="80"/>
        <v>2375</v>
      </c>
      <c r="AW72" s="1">
        <f t="shared" si="80"/>
        <v>2425</v>
      </c>
      <c r="AX72" s="1">
        <f t="shared" si="80"/>
        <v>2475</v>
      </c>
      <c r="AY72" s="307">
        <f>AX72+AY71</f>
        <v>2575</v>
      </c>
      <c r="AZ72" s="1">
        <f>AY72+$C$71</f>
        <v>2625</v>
      </c>
      <c r="BA72" s="1">
        <f t="shared" ref="BA72:BJ72" si="81">AZ72+$C$71</f>
        <v>2675</v>
      </c>
      <c r="BB72" s="1">
        <f t="shared" si="81"/>
        <v>2725</v>
      </c>
      <c r="BC72" s="1">
        <f t="shared" si="81"/>
        <v>2775</v>
      </c>
      <c r="BD72" s="1">
        <f t="shared" si="81"/>
        <v>2825</v>
      </c>
      <c r="BE72" s="1">
        <f t="shared" si="81"/>
        <v>2875</v>
      </c>
      <c r="BF72" s="1">
        <f t="shared" si="81"/>
        <v>2925</v>
      </c>
      <c r="BG72" s="1">
        <f t="shared" si="81"/>
        <v>2975</v>
      </c>
      <c r="BH72" s="1">
        <f t="shared" si="81"/>
        <v>3025</v>
      </c>
      <c r="BI72" s="1">
        <f t="shared" si="81"/>
        <v>3075</v>
      </c>
      <c r="BJ72" s="1">
        <f t="shared" si="81"/>
        <v>3125</v>
      </c>
    </row>
    <row r="73" spans="1:62" ht="13.5" thickBot="1" x14ac:dyDescent="0.25">
      <c r="A73" s="77" t="str">
        <f>'Seed case montlhy budget'!$B$98</f>
        <v>License evolution previous years</v>
      </c>
      <c r="B73" s="77"/>
      <c r="C73" s="310">
        <f>'Seed case montlhy budget'!H98</f>
        <v>0</v>
      </c>
      <c r="D73" s="310">
        <f>'Seed case montlhy budget'!I98</f>
        <v>0</v>
      </c>
      <c r="E73" s="310">
        <f>'Seed case montlhy budget'!J98</f>
        <v>0</v>
      </c>
      <c r="F73" s="310">
        <f>'Seed case montlhy budget'!K98</f>
        <v>0</v>
      </c>
      <c r="G73" s="310">
        <f>'Seed case montlhy budget'!L98</f>
        <v>0</v>
      </c>
      <c r="H73" s="310">
        <f>'Seed case montlhy budget'!M98</f>
        <v>0</v>
      </c>
      <c r="I73" s="310">
        <f>'Seed case montlhy budget'!N98</f>
        <v>0</v>
      </c>
      <c r="J73" s="310">
        <f>'Seed case montlhy budget'!O98</f>
        <v>0</v>
      </c>
      <c r="K73" s="310">
        <f>'Seed case montlhy budget'!P98</f>
        <v>0</v>
      </c>
      <c r="L73" s="310">
        <v>0</v>
      </c>
      <c r="M73" s="310">
        <f>'Seed case montlhy budget'!R98</f>
        <v>0</v>
      </c>
      <c r="N73" s="310">
        <f>'Seed case montlhy budget'!S98</f>
        <v>0</v>
      </c>
      <c r="O73" s="311">
        <f t="shared" ref="O73:BJ73" si="82">C74</f>
        <v>1545</v>
      </c>
      <c r="P73" s="311">
        <f t="shared" si="82"/>
        <v>1545</v>
      </c>
      <c r="Q73" s="311">
        <f t="shared" si="82"/>
        <v>1545</v>
      </c>
      <c r="R73" s="311">
        <f t="shared" si="82"/>
        <v>1545</v>
      </c>
      <c r="S73" s="311">
        <f t="shared" si="82"/>
        <v>1545</v>
      </c>
      <c r="T73" s="311">
        <f t="shared" si="82"/>
        <v>1545</v>
      </c>
      <c r="U73" s="311">
        <f t="shared" si="82"/>
        <v>1545</v>
      </c>
      <c r="V73" s="311">
        <f t="shared" si="82"/>
        <v>1545</v>
      </c>
      <c r="W73" s="311">
        <f t="shared" si="82"/>
        <v>1545</v>
      </c>
      <c r="X73" s="311">
        <f t="shared" si="82"/>
        <v>1545</v>
      </c>
      <c r="Y73" s="311">
        <f t="shared" si="82"/>
        <v>1545</v>
      </c>
      <c r="Z73" s="311">
        <f t="shared" si="82"/>
        <v>1545</v>
      </c>
      <c r="AA73" s="311">
        <f t="shared" si="82"/>
        <v>3136.3500000000004</v>
      </c>
      <c r="AB73" s="311">
        <f t="shared" si="82"/>
        <v>3136.3500000000004</v>
      </c>
      <c r="AC73" s="311">
        <f t="shared" si="82"/>
        <v>3136.3500000000004</v>
      </c>
      <c r="AD73" s="311">
        <f t="shared" si="82"/>
        <v>3136.3500000000004</v>
      </c>
      <c r="AE73" s="311">
        <f t="shared" si="82"/>
        <v>3136.3500000000004</v>
      </c>
      <c r="AF73" s="311">
        <f t="shared" si="82"/>
        <v>3136.3500000000004</v>
      </c>
      <c r="AG73" s="311">
        <f t="shared" si="82"/>
        <v>3136.3500000000004</v>
      </c>
      <c r="AH73" s="311">
        <f t="shared" si="82"/>
        <v>3136.3500000000004</v>
      </c>
      <c r="AI73" s="311">
        <f t="shared" si="82"/>
        <v>3136.3500000000004</v>
      </c>
      <c r="AJ73" s="311">
        <f t="shared" si="82"/>
        <v>3136.3500000000004</v>
      </c>
      <c r="AK73" s="311">
        <f t="shared" si="82"/>
        <v>3136.3500000000004</v>
      </c>
      <c r="AL73" s="311">
        <f t="shared" si="82"/>
        <v>3136.3500000000004</v>
      </c>
      <c r="AM73" s="311">
        <f t="shared" si="82"/>
        <v>5594.9857499999998</v>
      </c>
      <c r="AN73" s="311">
        <f t="shared" si="82"/>
        <v>5594.9857499999998</v>
      </c>
      <c r="AO73" s="311">
        <f t="shared" si="82"/>
        <v>5594.9857499999998</v>
      </c>
      <c r="AP73" s="311">
        <f t="shared" si="82"/>
        <v>5594.9857499999998</v>
      </c>
      <c r="AQ73" s="311">
        <f t="shared" si="82"/>
        <v>5594.9857499999998</v>
      </c>
      <c r="AR73" s="311">
        <f t="shared" si="82"/>
        <v>5594.9857499999998</v>
      </c>
      <c r="AS73" s="311">
        <f t="shared" si="82"/>
        <v>5594.9857499999998</v>
      </c>
      <c r="AT73" s="311">
        <f t="shared" si="82"/>
        <v>5594.9857499999998</v>
      </c>
      <c r="AU73" s="311">
        <f t="shared" si="82"/>
        <v>5594.9857499999998</v>
      </c>
      <c r="AV73" s="311">
        <f t="shared" si="82"/>
        <v>5594.9857499999998</v>
      </c>
      <c r="AW73" s="311">
        <f t="shared" si="82"/>
        <v>5594.9857499999998</v>
      </c>
      <c r="AX73" s="311">
        <f t="shared" si="82"/>
        <v>5594.9857499999998</v>
      </c>
      <c r="AY73" s="311">
        <f t="shared" si="82"/>
        <v>8971.5121799999997</v>
      </c>
      <c r="AZ73" s="311">
        <f t="shared" si="82"/>
        <v>8971.5121799999997</v>
      </c>
      <c r="BA73" s="311">
        <f t="shared" si="82"/>
        <v>8971.5121799999997</v>
      </c>
      <c r="BB73" s="311">
        <f t="shared" si="82"/>
        <v>8971.5121799999997</v>
      </c>
      <c r="BC73" s="311">
        <f t="shared" si="82"/>
        <v>8971.5121799999997</v>
      </c>
      <c r="BD73" s="311">
        <f t="shared" si="82"/>
        <v>8971.5121799999997</v>
      </c>
      <c r="BE73" s="311">
        <f t="shared" si="82"/>
        <v>8971.5121799999997</v>
      </c>
      <c r="BF73" s="311">
        <f t="shared" si="82"/>
        <v>8971.5121799999997</v>
      </c>
      <c r="BG73" s="311">
        <f t="shared" si="82"/>
        <v>8971.5121799999997</v>
      </c>
      <c r="BH73" s="311">
        <f t="shared" si="82"/>
        <v>8971.5121799999997</v>
      </c>
      <c r="BI73" s="311">
        <f t="shared" si="82"/>
        <v>8971.5121799999997</v>
      </c>
      <c r="BJ73" s="311">
        <f t="shared" si="82"/>
        <v>8971.5121799999997</v>
      </c>
    </row>
    <row r="74" spans="1:62" ht="13.5" thickTop="1" x14ac:dyDescent="0.2">
      <c r="A74" s="1" t="str">
        <f>'Seed case montlhy budget'!$B$99</f>
        <v>income API licensing</v>
      </c>
      <c r="C74" s="308">
        <f>C71*$B$70</f>
        <v>1545</v>
      </c>
      <c r="D74" s="308">
        <f t="shared" ref="D74:N74" si="83">D71*$B$70</f>
        <v>1545</v>
      </c>
      <c r="E74" s="308">
        <f t="shared" si="83"/>
        <v>1545</v>
      </c>
      <c r="F74" s="308">
        <f t="shared" si="83"/>
        <v>1545</v>
      </c>
      <c r="G74" s="308">
        <f t="shared" si="83"/>
        <v>1545</v>
      </c>
      <c r="H74" s="308">
        <f t="shared" si="83"/>
        <v>1545</v>
      </c>
      <c r="I74" s="308">
        <f t="shared" si="83"/>
        <v>1545</v>
      </c>
      <c r="J74" s="308">
        <f t="shared" si="83"/>
        <v>1545</v>
      </c>
      <c r="K74" s="308">
        <f t="shared" si="83"/>
        <v>1545</v>
      </c>
      <c r="L74" s="308">
        <f t="shared" si="83"/>
        <v>1545</v>
      </c>
      <c r="M74" s="308">
        <f t="shared" si="83"/>
        <v>1545</v>
      </c>
      <c r="N74" s="308">
        <f t="shared" si="83"/>
        <v>1545</v>
      </c>
      <c r="O74" s="308">
        <f t="shared" ref="O74:Z74" si="84">O71*$O$70+O73</f>
        <v>3136.3500000000004</v>
      </c>
      <c r="P74" s="308">
        <f t="shared" si="84"/>
        <v>3136.3500000000004</v>
      </c>
      <c r="Q74" s="308">
        <f t="shared" si="84"/>
        <v>3136.3500000000004</v>
      </c>
      <c r="R74" s="308">
        <f t="shared" si="84"/>
        <v>3136.3500000000004</v>
      </c>
      <c r="S74" s="308">
        <f t="shared" si="84"/>
        <v>3136.3500000000004</v>
      </c>
      <c r="T74" s="308">
        <f t="shared" si="84"/>
        <v>3136.3500000000004</v>
      </c>
      <c r="U74" s="308">
        <f t="shared" si="84"/>
        <v>3136.3500000000004</v>
      </c>
      <c r="V74" s="308">
        <f t="shared" si="84"/>
        <v>3136.3500000000004</v>
      </c>
      <c r="W74" s="308">
        <f t="shared" si="84"/>
        <v>3136.3500000000004</v>
      </c>
      <c r="X74" s="308">
        <f t="shared" si="84"/>
        <v>3136.3500000000004</v>
      </c>
      <c r="Y74" s="308">
        <f t="shared" si="84"/>
        <v>3136.3500000000004</v>
      </c>
      <c r="Z74" s="308">
        <f t="shared" si="84"/>
        <v>3136.3500000000004</v>
      </c>
      <c r="AA74" s="308">
        <f t="shared" ref="AA74:AL74" si="85">AA71*$AA$70+AA73</f>
        <v>5594.9857499999998</v>
      </c>
      <c r="AB74" s="308">
        <f t="shared" si="85"/>
        <v>5594.9857499999998</v>
      </c>
      <c r="AC74" s="308">
        <f t="shared" si="85"/>
        <v>5594.9857499999998</v>
      </c>
      <c r="AD74" s="308">
        <f t="shared" si="85"/>
        <v>5594.9857499999998</v>
      </c>
      <c r="AE74" s="308">
        <f t="shared" si="85"/>
        <v>5594.9857499999998</v>
      </c>
      <c r="AF74" s="308">
        <f t="shared" si="85"/>
        <v>5594.9857499999998</v>
      </c>
      <c r="AG74" s="308">
        <f t="shared" si="85"/>
        <v>5594.9857499999998</v>
      </c>
      <c r="AH74" s="308">
        <f t="shared" si="85"/>
        <v>5594.9857499999998</v>
      </c>
      <c r="AI74" s="308">
        <f t="shared" si="85"/>
        <v>5594.9857499999998</v>
      </c>
      <c r="AJ74" s="308">
        <f t="shared" si="85"/>
        <v>5594.9857499999998</v>
      </c>
      <c r="AK74" s="308">
        <f t="shared" si="85"/>
        <v>5594.9857499999998</v>
      </c>
      <c r="AL74" s="308">
        <f t="shared" si="85"/>
        <v>5594.9857499999998</v>
      </c>
      <c r="AM74" s="308">
        <f t="shared" ref="AM74:AX74" si="86">AM71*$AM$70+AM73</f>
        <v>8971.5121799999997</v>
      </c>
      <c r="AN74" s="308">
        <f t="shared" si="86"/>
        <v>8971.5121799999997</v>
      </c>
      <c r="AO74" s="308">
        <f t="shared" si="86"/>
        <v>8971.5121799999997</v>
      </c>
      <c r="AP74" s="308">
        <f t="shared" si="86"/>
        <v>8971.5121799999997</v>
      </c>
      <c r="AQ74" s="308">
        <f t="shared" si="86"/>
        <v>8971.5121799999997</v>
      </c>
      <c r="AR74" s="308">
        <f t="shared" si="86"/>
        <v>8971.5121799999997</v>
      </c>
      <c r="AS74" s="308">
        <f t="shared" si="86"/>
        <v>8971.5121799999997</v>
      </c>
      <c r="AT74" s="308">
        <f t="shared" si="86"/>
        <v>8971.5121799999997</v>
      </c>
      <c r="AU74" s="308">
        <f t="shared" si="86"/>
        <v>8971.5121799999997</v>
      </c>
      <c r="AV74" s="308">
        <f t="shared" si="86"/>
        <v>8971.5121799999997</v>
      </c>
      <c r="AW74" s="308">
        <f t="shared" si="86"/>
        <v>8971.5121799999997</v>
      </c>
      <c r="AX74" s="308">
        <f t="shared" si="86"/>
        <v>8971.5121799999997</v>
      </c>
      <c r="AY74" s="308">
        <f t="shared" ref="AY74:BJ74" si="87">AY71*$AY$70+AY73</f>
        <v>12449.3344029</v>
      </c>
      <c r="AZ74" s="308">
        <f t="shared" si="87"/>
        <v>12449.3344029</v>
      </c>
      <c r="BA74" s="308">
        <f t="shared" si="87"/>
        <v>12449.3344029</v>
      </c>
      <c r="BB74" s="308">
        <f t="shared" si="87"/>
        <v>12449.3344029</v>
      </c>
      <c r="BC74" s="308">
        <f t="shared" si="87"/>
        <v>12449.3344029</v>
      </c>
      <c r="BD74" s="308">
        <f t="shared" si="87"/>
        <v>12449.3344029</v>
      </c>
      <c r="BE74" s="308">
        <f t="shared" si="87"/>
        <v>12449.3344029</v>
      </c>
      <c r="BF74" s="308">
        <f t="shared" si="87"/>
        <v>12449.3344029</v>
      </c>
      <c r="BG74" s="308">
        <f t="shared" si="87"/>
        <v>12449.3344029</v>
      </c>
      <c r="BH74" s="308">
        <f t="shared" si="87"/>
        <v>12449.3344029</v>
      </c>
      <c r="BI74" s="308">
        <f t="shared" si="87"/>
        <v>12449.3344029</v>
      </c>
      <c r="BJ74" s="308">
        <f t="shared" si="87"/>
        <v>12449.3344029</v>
      </c>
    </row>
    <row r="75" spans="1:62" x14ac:dyDescent="0.2"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A2049-F622-47CD-8B54-D2005EE373D4}">
  <dimension ref="A1:I32"/>
  <sheetViews>
    <sheetView workbookViewId="0">
      <selection activeCell="A6" sqref="A1:H15"/>
    </sheetView>
  </sheetViews>
  <sheetFormatPr defaultRowHeight="15" x14ac:dyDescent="0.25"/>
  <cols>
    <col min="1" max="1" width="20.140625" bestFit="1" customWidth="1"/>
    <col min="2" max="2" width="47" bestFit="1" customWidth="1"/>
  </cols>
  <sheetData>
    <row r="1" spans="1:9" ht="15.75" thickBot="1" x14ac:dyDescent="0.3">
      <c r="A1" s="1"/>
      <c r="B1" s="283" t="s">
        <v>204</v>
      </c>
      <c r="C1" s="290" t="str">
        <f>Budget!C1</f>
        <v>year</v>
      </c>
      <c r="D1" s="291"/>
      <c r="E1" s="291"/>
      <c r="F1" s="291"/>
      <c r="G1" s="291"/>
      <c r="H1" s="282"/>
      <c r="I1" s="124"/>
    </row>
    <row r="2" spans="1:9" ht="15.75" thickBot="1" x14ac:dyDescent="0.3">
      <c r="A2" s="1"/>
      <c r="B2" s="290"/>
      <c r="C2" s="290">
        <f>Budget!C2</f>
        <v>0</v>
      </c>
      <c r="D2" s="291">
        <f>Budget!D2</f>
        <v>1</v>
      </c>
      <c r="E2" s="291">
        <f>Budget!E2</f>
        <v>2</v>
      </c>
      <c r="F2" s="291">
        <f>Budget!F2</f>
        <v>3</v>
      </c>
      <c r="G2" s="291">
        <f>Budget!G2</f>
        <v>4</v>
      </c>
      <c r="H2" s="282">
        <f>Budget!H2</f>
        <v>5</v>
      </c>
    </row>
    <row r="3" spans="1:9" x14ac:dyDescent="0.25">
      <c r="A3" s="1"/>
      <c r="B3" s="312" t="str">
        <f>Budget!B10</f>
        <v>Executive Director - Geert</v>
      </c>
      <c r="C3" s="75">
        <f>Budget!C10</f>
        <v>0</v>
      </c>
      <c r="D3" s="75">
        <f>Budget!D10</f>
        <v>90000</v>
      </c>
      <c r="E3" s="75">
        <f>Budget!E10</f>
        <v>92700</v>
      </c>
      <c r="F3" s="75">
        <f>Budget!F10</f>
        <v>155740.5</v>
      </c>
      <c r="G3" s="75">
        <f>Budget!G10</f>
        <v>222480</v>
      </c>
      <c r="H3" s="125">
        <f>Budget!H10</f>
        <v>229154.40000000005</v>
      </c>
    </row>
    <row r="4" spans="1:9" x14ac:dyDescent="0.25">
      <c r="A4" s="1"/>
      <c r="B4" s="313" t="str">
        <f>Budget!B11</f>
        <v>Business Development Advisor - Maarten</v>
      </c>
      <c r="C4" s="75">
        <f>Budget!C11</f>
        <v>0</v>
      </c>
      <c r="D4" s="75">
        <f>Budget!D11</f>
        <v>0</v>
      </c>
      <c r="E4" s="75">
        <f>Budget!E11</f>
        <v>0</v>
      </c>
      <c r="F4" s="75">
        <f>Budget!F11</f>
        <v>0</v>
      </c>
      <c r="G4" s="75">
        <f>Budget!G11</f>
        <v>30000</v>
      </c>
      <c r="H4" s="125">
        <f>Budget!H11</f>
        <v>30900</v>
      </c>
    </row>
    <row r="5" spans="1:9" x14ac:dyDescent="0.25">
      <c r="A5" s="1"/>
      <c r="B5" s="313" t="str">
        <f>Budget!B12</f>
        <v>COO - Gui</v>
      </c>
      <c r="C5" s="75">
        <f>Budget!C12</f>
        <v>0</v>
      </c>
      <c r="D5" s="75">
        <f>Budget!D12</f>
        <v>0</v>
      </c>
      <c r="E5" s="75">
        <f>Budget!E12</f>
        <v>0</v>
      </c>
      <c r="F5" s="75">
        <f>Budget!F12</f>
        <v>90000</v>
      </c>
      <c r="G5" s="75">
        <f>Budget!G12</f>
        <v>185400</v>
      </c>
      <c r="H5" s="125">
        <f>Budget!H12</f>
        <v>190962</v>
      </c>
    </row>
    <row r="6" spans="1:9" x14ac:dyDescent="0.25">
      <c r="A6" s="1"/>
      <c r="B6" s="313" t="str">
        <f>Budget!B13</f>
        <v>EU Sales Director (Belgium + EU) (1 FTE)</v>
      </c>
      <c r="C6" s="75">
        <f>Budget!C13</f>
        <v>0</v>
      </c>
      <c r="D6" s="75">
        <f>Budget!D13</f>
        <v>0</v>
      </c>
      <c r="E6" s="75">
        <f>Budget!E13</f>
        <v>0</v>
      </c>
      <c r="F6" s="75">
        <f>Budget!F13</f>
        <v>72000</v>
      </c>
      <c r="G6" s="75">
        <f>Budget!G13</f>
        <v>148320</v>
      </c>
      <c r="H6" s="125">
        <f>Budget!H13</f>
        <v>152769.60000000001</v>
      </c>
    </row>
    <row r="7" spans="1:9" x14ac:dyDescent="0.25">
      <c r="A7" s="1"/>
      <c r="B7" s="313" t="str">
        <f>Budget!B14</f>
        <v>Belgium Data Management Manager (1 --&gt; 2 FTE)</v>
      </c>
      <c r="C7" s="75">
        <f>Budget!C14</f>
        <v>0</v>
      </c>
      <c r="D7" s="75">
        <f>Budget!D14</f>
        <v>60000</v>
      </c>
      <c r="E7" s="75">
        <f>Budget!E14</f>
        <v>121800</v>
      </c>
      <c r="F7" s="75">
        <f>Budget!F14</f>
        <v>125454</v>
      </c>
      <c r="G7" s="75">
        <f>Budget!G14</f>
        <v>129217.61999999998</v>
      </c>
      <c r="H7" s="125">
        <f>Budget!H14</f>
        <v>133094.14860000004</v>
      </c>
    </row>
    <row r="8" spans="1:9" x14ac:dyDescent="0.25">
      <c r="A8" s="1"/>
      <c r="B8" s="313" t="str">
        <f>Budget!B39</f>
        <v>HQ Administrator (1 --&gt; 2 FTE)</v>
      </c>
      <c r="C8" s="75">
        <f>Budget!C39</f>
        <v>0</v>
      </c>
      <c r="D8" s="75">
        <f>Budget!D39</f>
        <v>0</v>
      </c>
      <c r="E8" s="75">
        <f>Budget!E39</f>
        <v>0</v>
      </c>
      <c r="F8" s="75">
        <f>Budget!F39</f>
        <v>48000</v>
      </c>
      <c r="G8" s="75">
        <f>Budget!G39</f>
        <v>49440</v>
      </c>
      <c r="H8" s="125">
        <f>Budget!H39</f>
        <v>50923.19999999999</v>
      </c>
    </row>
    <row r="9" spans="1:9" x14ac:dyDescent="0.25">
      <c r="A9" s="1"/>
      <c r="B9" s="313" t="str">
        <f>Budget!B40</f>
        <v>HQ Social Media Manager</v>
      </c>
      <c r="C9" s="75">
        <f>Budget!C40</f>
        <v>0</v>
      </c>
      <c r="D9" s="75">
        <f>Budget!D40</f>
        <v>54000</v>
      </c>
      <c r="E9" s="75">
        <f>Budget!E40</f>
        <v>55620</v>
      </c>
      <c r="F9" s="75">
        <f>Budget!F40</f>
        <v>57288.600000000013</v>
      </c>
      <c r="G9" s="75">
        <f>Budget!G40</f>
        <v>59007.258000000023</v>
      </c>
      <c r="H9" s="125">
        <f>Budget!H40</f>
        <v>60777.475739999994</v>
      </c>
    </row>
    <row r="10" spans="1:9" x14ac:dyDescent="0.25">
      <c r="A10" s="1"/>
      <c r="B10" s="313" t="str">
        <f>Budget!B41</f>
        <v>HQ Regulatory / Quality Director (1 FTE)</v>
      </c>
      <c r="C10" s="75">
        <f>Budget!C41</f>
        <v>0</v>
      </c>
      <c r="D10" s="75">
        <f>Budget!D41</f>
        <v>0</v>
      </c>
      <c r="E10" s="75">
        <f>Budget!E41</f>
        <v>0</v>
      </c>
      <c r="F10" s="75">
        <f>Budget!F41</f>
        <v>96000</v>
      </c>
      <c r="G10" s="75">
        <f>Budget!G41</f>
        <v>98880</v>
      </c>
      <c r="H10" s="125">
        <f>Budget!H41</f>
        <v>101846.39999999998</v>
      </c>
    </row>
    <row r="11" spans="1:9" x14ac:dyDescent="0.25">
      <c r="A11" s="1"/>
      <c r="B11" s="313" t="str">
        <f>Budget!B42</f>
        <v>HQ Business Intelligence Director (1 FTE)</v>
      </c>
      <c r="C11" s="75">
        <f>Budget!C42</f>
        <v>0</v>
      </c>
      <c r="D11" s="75">
        <f>Budget!D42</f>
        <v>0</v>
      </c>
      <c r="E11" s="75">
        <f>Budget!E42</f>
        <v>0</v>
      </c>
      <c r="F11" s="75">
        <f>Budget!F42</f>
        <v>120000</v>
      </c>
      <c r="G11" s="75">
        <f>Budget!G42</f>
        <v>123600</v>
      </c>
      <c r="H11" s="125">
        <f>Budget!H42</f>
        <v>127308</v>
      </c>
    </row>
    <row r="12" spans="1:9" x14ac:dyDescent="0.25">
      <c r="A12" s="1"/>
      <c r="B12" s="313" t="str">
        <f>Budget!B43</f>
        <v>HQ Data analyst (1 FTE)</v>
      </c>
      <c r="C12" s="75">
        <f>Budget!C43</f>
        <v>0</v>
      </c>
      <c r="D12" s="75">
        <f>Budget!D43</f>
        <v>0</v>
      </c>
      <c r="E12" s="75">
        <f>Budget!E43</f>
        <v>0</v>
      </c>
      <c r="F12" s="75">
        <f>Budget!F43</f>
        <v>96000</v>
      </c>
      <c r="G12" s="75">
        <f>Budget!G43</f>
        <v>98880</v>
      </c>
      <c r="H12" s="125">
        <f>Budget!H43</f>
        <v>101846.39999999998</v>
      </c>
    </row>
    <row r="13" spans="1:9" x14ac:dyDescent="0.25">
      <c r="A13" s="1"/>
      <c r="B13" s="313" t="str">
        <f>Budget!B44</f>
        <v>HQ Clinical Research Manager (1 --&gt; 2 FTE)</v>
      </c>
      <c r="C13" s="75">
        <f>Budget!C44</f>
        <v>0</v>
      </c>
      <c r="D13" s="75">
        <f>Budget!D44</f>
        <v>0</v>
      </c>
      <c r="E13" s="75">
        <f>Budget!E44</f>
        <v>0</v>
      </c>
      <c r="F13" s="75">
        <f>Budget!F44</f>
        <v>72000</v>
      </c>
      <c r="G13" s="75">
        <f>Budget!G44</f>
        <v>74160</v>
      </c>
      <c r="H13" s="125">
        <f>Budget!H44</f>
        <v>148384.79999999999</v>
      </c>
    </row>
    <row r="14" spans="1:9" ht="15.75" thickBot="1" x14ac:dyDescent="0.3">
      <c r="A14" s="1"/>
      <c r="B14" s="313" t="str">
        <f>Budget!B45</f>
        <v>HQ Health Economics Manager (1 --&gt; 2 FTE)</v>
      </c>
      <c r="C14" s="75">
        <f>Budget!C45</f>
        <v>0</v>
      </c>
      <c r="D14" s="75">
        <f>Budget!D45</f>
        <v>0</v>
      </c>
      <c r="E14" s="75">
        <f>Budget!E45</f>
        <v>0</v>
      </c>
      <c r="F14" s="75">
        <f>Budget!F45</f>
        <v>72000</v>
      </c>
      <c r="G14" s="75">
        <f>Budget!G45</f>
        <v>74160</v>
      </c>
      <c r="H14" s="125">
        <f>Budget!H45</f>
        <v>148384.79999999999</v>
      </c>
    </row>
    <row r="15" spans="1:9" ht="15.75" thickBot="1" x14ac:dyDescent="0.3">
      <c r="A15" s="1"/>
      <c r="B15" s="314" t="s">
        <v>203</v>
      </c>
      <c r="C15" s="126">
        <f>SUM(C3:C14)</f>
        <v>0</v>
      </c>
      <c r="D15" s="126">
        <f>SUM(D3:D14)</f>
        <v>204000</v>
      </c>
      <c r="E15" s="126">
        <f t="shared" ref="E15:H15" si="0">SUM(E3:E14)</f>
        <v>270120</v>
      </c>
      <c r="F15" s="126">
        <f t="shared" si="0"/>
        <v>1004483.1</v>
      </c>
      <c r="G15" s="126">
        <f t="shared" si="0"/>
        <v>1293544.878</v>
      </c>
      <c r="H15" s="127">
        <f t="shared" si="0"/>
        <v>1476351.2243400002</v>
      </c>
    </row>
    <row r="16" spans="1:9" x14ac:dyDescent="0.25">
      <c r="A16" s="124"/>
      <c r="B16" s="124"/>
      <c r="C16" s="124"/>
      <c r="D16" s="124"/>
      <c r="E16" s="124"/>
      <c r="F16" s="124"/>
      <c r="G16" s="124"/>
      <c r="H16" s="124"/>
    </row>
    <row r="17" spans="1:8" x14ac:dyDescent="0.25">
      <c r="A17" s="124"/>
      <c r="B17" s="124"/>
      <c r="C17" s="124"/>
      <c r="D17" s="124"/>
      <c r="E17" s="124"/>
      <c r="F17" s="124"/>
      <c r="G17" s="124"/>
      <c r="H17" s="124"/>
    </row>
    <row r="18" spans="1:8" x14ac:dyDescent="0.25">
      <c r="A18" s="124"/>
      <c r="B18" s="124"/>
      <c r="C18" s="124"/>
      <c r="D18" s="124"/>
      <c r="E18" s="124"/>
      <c r="F18" s="124"/>
      <c r="G18" s="124"/>
      <c r="H18" s="124"/>
    </row>
    <row r="19" spans="1:8" x14ac:dyDescent="0.25">
      <c r="A19" s="124"/>
      <c r="B19" s="124"/>
      <c r="C19" s="124"/>
      <c r="D19" s="124"/>
      <c r="E19" s="124"/>
      <c r="F19" s="124"/>
      <c r="G19" s="124"/>
      <c r="H19" s="124"/>
    </row>
    <row r="20" spans="1:8" x14ac:dyDescent="0.25">
      <c r="A20" s="124"/>
      <c r="B20" s="124"/>
      <c r="C20" s="124"/>
      <c r="D20" s="124"/>
      <c r="E20" s="124"/>
      <c r="F20" s="124"/>
      <c r="G20" s="124"/>
      <c r="H20" s="124"/>
    </row>
    <row r="21" spans="1:8" x14ac:dyDescent="0.25">
      <c r="A21" s="124"/>
      <c r="B21" s="124"/>
      <c r="C21" s="124"/>
      <c r="D21" s="124"/>
      <c r="E21" s="124"/>
      <c r="F21" s="124"/>
      <c r="G21" s="124"/>
      <c r="H21" s="124"/>
    </row>
    <row r="22" spans="1:8" x14ac:dyDescent="0.25">
      <c r="A22" s="124"/>
      <c r="B22" s="124"/>
      <c r="C22" s="124"/>
      <c r="D22" s="124"/>
      <c r="E22" s="124"/>
      <c r="F22" s="124"/>
      <c r="G22" s="124"/>
      <c r="H22" s="124"/>
    </row>
    <row r="23" spans="1:8" x14ac:dyDescent="0.25">
      <c r="A23" s="124"/>
      <c r="B23" s="124"/>
      <c r="C23" s="124"/>
      <c r="D23" s="124"/>
      <c r="E23" s="124"/>
      <c r="F23" s="124"/>
      <c r="G23" s="124"/>
      <c r="H23" s="124"/>
    </row>
    <row r="24" spans="1:8" x14ac:dyDescent="0.25">
      <c r="A24" s="124"/>
      <c r="B24" s="124"/>
      <c r="C24" s="124"/>
      <c r="D24" s="124"/>
      <c r="E24" s="124"/>
      <c r="F24" s="124"/>
      <c r="G24" s="124"/>
      <c r="H24" s="124"/>
    </row>
    <row r="25" spans="1:8" x14ac:dyDescent="0.25">
      <c r="A25" s="124"/>
      <c r="B25" s="124"/>
      <c r="C25" s="124"/>
      <c r="D25" s="124"/>
      <c r="E25" s="124"/>
      <c r="F25" s="124"/>
      <c r="G25" s="124"/>
      <c r="H25" s="124"/>
    </row>
    <row r="26" spans="1:8" x14ac:dyDescent="0.25">
      <c r="A26" s="124"/>
      <c r="B26" s="124"/>
      <c r="C26" s="124"/>
      <c r="D26" s="124"/>
      <c r="E26" s="124"/>
      <c r="F26" s="124"/>
      <c r="G26" s="124"/>
      <c r="H26" s="124"/>
    </row>
    <row r="27" spans="1:8" x14ac:dyDescent="0.25">
      <c r="A27" s="124"/>
      <c r="B27" s="124"/>
      <c r="C27" s="124"/>
      <c r="D27" s="124"/>
      <c r="E27" s="124"/>
      <c r="F27" s="124"/>
      <c r="G27" s="124"/>
      <c r="H27" s="124"/>
    </row>
    <row r="28" spans="1:8" x14ac:dyDescent="0.25">
      <c r="A28" s="124"/>
      <c r="B28" s="124"/>
      <c r="C28" s="124"/>
      <c r="D28" s="124"/>
      <c r="E28" s="124"/>
      <c r="F28" s="124"/>
      <c r="G28" s="124"/>
      <c r="H28" s="124"/>
    </row>
    <row r="29" spans="1:8" x14ac:dyDescent="0.25">
      <c r="A29" s="124"/>
      <c r="B29" s="124"/>
      <c r="C29" s="124"/>
      <c r="D29" s="124"/>
      <c r="E29" s="124"/>
      <c r="F29" s="124"/>
      <c r="G29" s="124"/>
      <c r="H29" s="124"/>
    </row>
    <row r="30" spans="1:8" x14ac:dyDescent="0.25">
      <c r="A30" s="124"/>
      <c r="B30" s="124"/>
      <c r="C30" s="124"/>
      <c r="D30" s="124"/>
      <c r="E30" s="124"/>
      <c r="F30" s="124"/>
      <c r="G30" s="124"/>
      <c r="H30" s="124"/>
    </row>
    <row r="31" spans="1:8" x14ac:dyDescent="0.25">
      <c r="A31" s="124"/>
      <c r="B31" s="124"/>
      <c r="C31" s="124"/>
      <c r="D31" s="124"/>
      <c r="E31" s="124"/>
      <c r="F31" s="124"/>
      <c r="G31" s="124"/>
      <c r="H31" s="124"/>
    </row>
    <row r="32" spans="1:8" x14ac:dyDescent="0.25">
      <c r="A32" s="124"/>
      <c r="B32" s="124"/>
      <c r="C32" s="124"/>
      <c r="D32" s="124"/>
      <c r="E32" s="124"/>
      <c r="F32" s="124"/>
      <c r="G32" s="124"/>
      <c r="H32" s="1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DC57D-3995-49B0-8BA3-6DF1369DF7A9}">
  <dimension ref="A1:AC1049"/>
  <sheetViews>
    <sheetView workbookViewId="0">
      <pane ySplit="2" topLeftCell="A3" activePane="bottomLeft" state="frozen"/>
      <selection pane="bottomLeft"/>
    </sheetView>
  </sheetViews>
  <sheetFormatPr defaultColWidth="12.5703125" defaultRowHeight="12.75" x14ac:dyDescent="0.2"/>
  <cols>
    <col min="1" max="1" width="22.42578125" style="1" customWidth="1"/>
    <col min="2" max="2" width="46.28515625" style="1" bestFit="1" customWidth="1"/>
    <col min="3" max="17" width="9.28515625" style="1" bestFit="1" customWidth="1"/>
    <col min="18" max="29" width="7.5703125" style="1" customWidth="1"/>
    <col min="30" max="16384" width="12.5703125" style="1"/>
  </cols>
  <sheetData>
    <row r="1" spans="1:29" ht="13.5" thickBot="1" x14ac:dyDescent="0.25">
      <c r="B1" s="1" t="s">
        <v>64</v>
      </c>
      <c r="C1" s="1">
        <v>0</v>
      </c>
      <c r="D1" s="1">
        <v>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  <c r="K1" s="1">
        <v>0</v>
      </c>
      <c r="L1" s="1">
        <v>0</v>
      </c>
      <c r="M1" s="1">
        <v>0</v>
      </c>
      <c r="N1" s="1">
        <v>0</v>
      </c>
      <c r="O1" s="1">
        <v>0</v>
      </c>
      <c r="P1" s="1">
        <v>0</v>
      </c>
      <c r="Q1" s="1">
        <v>0</v>
      </c>
    </row>
    <row r="2" spans="1:29" x14ac:dyDescent="0.2">
      <c r="A2" s="2"/>
      <c r="B2" s="2"/>
      <c r="C2" s="4">
        <v>43404</v>
      </c>
      <c r="D2" s="4">
        <v>43434</v>
      </c>
      <c r="E2" s="4">
        <v>43465</v>
      </c>
      <c r="F2" s="4">
        <v>43496</v>
      </c>
      <c r="G2" s="4">
        <v>43524</v>
      </c>
      <c r="H2" s="4">
        <v>43555</v>
      </c>
      <c r="I2" s="4">
        <v>43585</v>
      </c>
      <c r="J2" s="4">
        <v>43616</v>
      </c>
      <c r="K2" s="4">
        <v>43646</v>
      </c>
      <c r="L2" s="4">
        <v>43677</v>
      </c>
      <c r="M2" s="4">
        <v>43708</v>
      </c>
      <c r="N2" s="4">
        <v>43738</v>
      </c>
      <c r="O2" s="4">
        <v>43769</v>
      </c>
      <c r="P2" s="4">
        <v>43799</v>
      </c>
      <c r="Q2" s="4">
        <v>43830</v>
      </c>
    </row>
    <row r="3" spans="1:29" x14ac:dyDescent="0.2">
      <c r="A3" s="2"/>
      <c r="B3" s="2" t="s">
        <v>60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</row>
    <row r="4" spans="1:29" x14ac:dyDescent="0.2">
      <c r="A4" s="6" t="str">
        <f>Budget!A3</f>
        <v>Income</v>
      </c>
      <c r="B4" s="6" t="str">
        <f>Budget!B3</f>
        <v>income ePIL and eSmPC</v>
      </c>
      <c r="C4" s="6">
        <f t="shared" ref="C4:E4" si="0">C91</f>
        <v>0</v>
      </c>
      <c r="D4" s="6">
        <f t="shared" si="0"/>
        <v>0</v>
      </c>
      <c r="E4" s="6">
        <f t="shared" si="0"/>
        <v>0</v>
      </c>
      <c r="F4" s="6">
        <f t="shared" ref="F4:Q4" si="1">F91</f>
        <v>0</v>
      </c>
      <c r="G4" s="6">
        <f t="shared" si="1"/>
        <v>0</v>
      </c>
      <c r="H4" s="6">
        <f t="shared" si="1"/>
        <v>0</v>
      </c>
      <c r="I4" s="6">
        <f t="shared" si="1"/>
        <v>0</v>
      </c>
      <c r="J4" s="6">
        <f t="shared" si="1"/>
        <v>0</v>
      </c>
      <c r="K4" s="6">
        <f t="shared" si="1"/>
        <v>0</v>
      </c>
      <c r="L4" s="6">
        <f t="shared" si="1"/>
        <v>0</v>
      </c>
      <c r="M4" s="6">
        <f t="shared" si="1"/>
        <v>0</v>
      </c>
      <c r="N4" s="6">
        <f t="shared" si="1"/>
        <v>0</v>
      </c>
      <c r="O4" s="6">
        <f t="shared" si="1"/>
        <v>0</v>
      </c>
      <c r="P4" s="6">
        <f t="shared" si="1"/>
        <v>0</v>
      </c>
      <c r="Q4" s="6">
        <f t="shared" si="1"/>
        <v>0</v>
      </c>
    </row>
    <row r="5" spans="1:29" x14ac:dyDescent="0.2">
      <c r="A5" s="6"/>
      <c r="B5" s="6" t="str">
        <f>Budget!$B$4</f>
        <v>database API licensing (e.g. e-Pharmacy)</v>
      </c>
      <c r="C5" s="6">
        <f t="shared" ref="C5:E5" si="2">C97</f>
        <v>0</v>
      </c>
      <c r="D5" s="6">
        <f t="shared" si="2"/>
        <v>0</v>
      </c>
      <c r="E5" s="6">
        <f t="shared" si="2"/>
        <v>0</v>
      </c>
      <c r="F5" s="6">
        <f>F97</f>
        <v>0</v>
      </c>
      <c r="G5" s="6">
        <f t="shared" ref="G5:Q5" si="3">G97</f>
        <v>0</v>
      </c>
      <c r="H5" s="6">
        <f t="shared" si="3"/>
        <v>0</v>
      </c>
      <c r="I5" s="6">
        <f t="shared" si="3"/>
        <v>0</v>
      </c>
      <c r="J5" s="6">
        <f t="shared" si="3"/>
        <v>0</v>
      </c>
      <c r="K5" s="6">
        <f t="shared" si="3"/>
        <v>0</v>
      </c>
      <c r="L5" s="6">
        <f t="shared" si="3"/>
        <v>0</v>
      </c>
      <c r="M5" s="6">
        <f t="shared" si="3"/>
        <v>0</v>
      </c>
      <c r="N5" s="6">
        <f t="shared" si="3"/>
        <v>0</v>
      </c>
      <c r="O5" s="6">
        <f t="shared" si="3"/>
        <v>75000</v>
      </c>
      <c r="P5" s="6">
        <f t="shared" si="3"/>
        <v>0</v>
      </c>
      <c r="Q5" s="6">
        <f t="shared" si="3"/>
        <v>0</v>
      </c>
    </row>
    <row r="6" spans="1:29" x14ac:dyDescent="0.2">
      <c r="A6" s="6"/>
      <c r="B6" s="6" t="str">
        <f>Budget!B5</f>
        <v>income advertisement</v>
      </c>
      <c r="C6" s="6">
        <f t="shared" ref="C6:E6" si="4">C107</f>
        <v>0</v>
      </c>
      <c r="D6" s="6">
        <f t="shared" si="4"/>
        <v>0</v>
      </c>
      <c r="E6" s="6">
        <f t="shared" si="4"/>
        <v>0</v>
      </c>
      <c r="F6" s="6">
        <f t="shared" ref="F6:Q6" si="5">F107</f>
        <v>0</v>
      </c>
      <c r="G6" s="6">
        <f t="shared" si="5"/>
        <v>0</v>
      </c>
      <c r="H6" s="6">
        <f t="shared" si="5"/>
        <v>0</v>
      </c>
      <c r="I6" s="6">
        <f t="shared" si="5"/>
        <v>0</v>
      </c>
      <c r="J6" s="6">
        <f t="shared" si="5"/>
        <v>0</v>
      </c>
      <c r="K6" s="6">
        <f t="shared" si="5"/>
        <v>0</v>
      </c>
      <c r="L6" s="6">
        <f t="shared" si="5"/>
        <v>0</v>
      </c>
      <c r="M6" s="6">
        <f t="shared" si="5"/>
        <v>0</v>
      </c>
      <c r="N6" s="6">
        <f t="shared" si="5"/>
        <v>0</v>
      </c>
      <c r="O6" s="6">
        <f t="shared" si="5"/>
        <v>0</v>
      </c>
      <c r="P6" s="6">
        <f t="shared" si="5"/>
        <v>0</v>
      </c>
      <c r="Q6" s="6">
        <f t="shared" si="5"/>
        <v>0</v>
      </c>
    </row>
    <row r="7" spans="1:29" x14ac:dyDescent="0.2">
      <c r="A7" s="6"/>
      <c r="B7" s="6" t="str">
        <f>Budget!B6</f>
        <v>income business intelligence</v>
      </c>
      <c r="C7" s="6">
        <f t="shared" ref="C7:E7" si="6">C112</f>
        <v>0</v>
      </c>
      <c r="D7" s="6">
        <f t="shared" si="6"/>
        <v>0</v>
      </c>
      <c r="E7" s="6">
        <f t="shared" si="6"/>
        <v>0</v>
      </c>
      <c r="F7" s="6">
        <f t="shared" ref="F7:Q7" si="7">F112</f>
        <v>0</v>
      </c>
      <c r="G7" s="6">
        <f t="shared" si="7"/>
        <v>0</v>
      </c>
      <c r="H7" s="6">
        <f t="shared" si="7"/>
        <v>0</v>
      </c>
      <c r="I7" s="6">
        <f t="shared" si="7"/>
        <v>0</v>
      </c>
      <c r="J7" s="6">
        <f t="shared" si="7"/>
        <v>0</v>
      </c>
      <c r="K7" s="6">
        <f t="shared" si="7"/>
        <v>0</v>
      </c>
      <c r="L7" s="6">
        <f t="shared" si="7"/>
        <v>0</v>
      </c>
      <c r="M7" s="6">
        <f t="shared" si="7"/>
        <v>0</v>
      </c>
      <c r="N7" s="6">
        <f t="shared" si="7"/>
        <v>0</v>
      </c>
      <c r="O7" s="6">
        <f t="shared" si="7"/>
        <v>0</v>
      </c>
      <c r="P7" s="6">
        <f t="shared" si="7"/>
        <v>0</v>
      </c>
      <c r="Q7" s="6">
        <f t="shared" si="7"/>
        <v>0</v>
      </c>
    </row>
    <row r="8" spans="1:29" ht="13.5" thickBot="1" x14ac:dyDescent="0.25">
      <c r="A8" s="7" t="str">
        <f>Budget!A7</f>
        <v>Total income</v>
      </c>
      <c r="B8" s="7"/>
      <c r="C8" s="7"/>
      <c r="D8" s="7"/>
      <c r="E8" s="7"/>
      <c r="F8" s="7">
        <f t="shared" ref="F8:Q8" si="8">SUM(F4:F7)</f>
        <v>0</v>
      </c>
      <c r="G8" s="7">
        <f t="shared" si="8"/>
        <v>0</v>
      </c>
      <c r="H8" s="7">
        <f t="shared" si="8"/>
        <v>0</v>
      </c>
      <c r="I8" s="7">
        <f t="shared" si="8"/>
        <v>0</v>
      </c>
      <c r="J8" s="7">
        <f t="shared" si="8"/>
        <v>0</v>
      </c>
      <c r="K8" s="7">
        <f t="shared" si="8"/>
        <v>0</v>
      </c>
      <c r="L8" s="7">
        <f t="shared" si="8"/>
        <v>0</v>
      </c>
      <c r="M8" s="7">
        <f t="shared" si="8"/>
        <v>0</v>
      </c>
      <c r="N8" s="7">
        <f t="shared" si="8"/>
        <v>0</v>
      </c>
      <c r="O8" s="7">
        <f t="shared" si="8"/>
        <v>75000</v>
      </c>
      <c r="P8" s="7">
        <f t="shared" si="8"/>
        <v>0</v>
      </c>
      <c r="Q8" s="7">
        <f t="shared" si="8"/>
        <v>0</v>
      </c>
    </row>
    <row r="9" spans="1:29" ht="13.5" thickTop="1" x14ac:dyDescent="0.2">
      <c r="A9" s="6"/>
      <c r="B9" s="6"/>
      <c r="C9" s="6"/>
      <c r="D9" s="6"/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9" x14ac:dyDescent="0.2">
      <c r="A10" s="6" t="str">
        <f>Budget!A9</f>
        <v>Costs</v>
      </c>
      <c r="B10" s="6"/>
      <c r="C10" s="6"/>
      <c r="D10" s="6"/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29" x14ac:dyDescent="0.2">
      <c r="A11" s="6" t="str">
        <f>Budget!A10</f>
        <v>HR costs (1)</v>
      </c>
      <c r="B11" s="6" t="str">
        <f>Budget!B10</f>
        <v>Executive Director - Geert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29" x14ac:dyDescent="0.2">
      <c r="A12" s="6"/>
      <c r="B12" s="6" t="str">
        <f>Budget!B11</f>
        <v>Business Development Advisor - Maarten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29" x14ac:dyDescent="0.2">
      <c r="A13" s="6"/>
      <c r="B13" s="6" t="str">
        <f>Budget!B12</f>
        <v>COO - Gui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29" x14ac:dyDescent="0.2">
      <c r="A14" s="6"/>
      <c r="B14" s="6" t="str">
        <f>Budget!B13</f>
        <v>EU Sales Director (Belgium + EU) (1 FTE)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29" x14ac:dyDescent="0.2">
      <c r="A15" s="9"/>
      <c r="B15" s="6" t="str">
        <f>Budget!B14</f>
        <v>Belgium Data Management Manager (1 --&gt; 2 FTE)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x14ac:dyDescent="0.2">
      <c r="A16" s="6" t="str">
        <f>Budget!A15</f>
        <v>Austria</v>
      </c>
      <c r="B16" s="6" t="str">
        <f>Budget!B15</f>
        <v>Sales Rep Country 2 (Austria) (1 FTE)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x14ac:dyDescent="0.2">
      <c r="A17" s="6"/>
      <c r="B17" s="6" t="str">
        <f>Budget!B16</f>
        <v>Austria data management manager (1 --&gt; 2 FTE)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x14ac:dyDescent="0.2">
      <c r="A18" s="6" t="str">
        <f>Budget!A17</f>
        <v>Netherlands</v>
      </c>
      <c r="B18" s="6" t="str">
        <f>Budget!B17</f>
        <v>Sales Rep Country 3 (Netherlands) (1 FTE)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x14ac:dyDescent="0.2">
      <c r="A19" s="6"/>
      <c r="B19" s="6" t="str">
        <f>Budget!B18</f>
        <v>Netherlands Data Management Manager (1 --&gt; 2 FTE)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x14ac:dyDescent="0.2">
      <c r="A20" s="6" t="str">
        <f>Budget!A19</f>
        <v>France</v>
      </c>
      <c r="B20" s="6" t="str">
        <f>Budget!B19</f>
        <v>Sales Rep Country 4 (France) (1 FTE)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x14ac:dyDescent="0.2">
      <c r="A21" s="6"/>
      <c r="B21" s="6" t="str">
        <f>Budget!B20</f>
        <v>France Data Management Manager (1 --&gt; 2 FTE)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x14ac:dyDescent="0.2">
      <c r="A22" s="6" t="str">
        <f>Budget!A21</f>
        <v>Spain</v>
      </c>
      <c r="B22" s="6" t="str">
        <f>Budget!B21</f>
        <v>Sales Rep Country 5 (Spain) (1 FTE)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x14ac:dyDescent="0.2">
      <c r="A23" s="6"/>
      <c r="B23" s="6" t="str">
        <f>Budget!B22</f>
        <v>Spain Data Management Manager (1 --&gt; 2 FTE)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x14ac:dyDescent="0.2">
      <c r="A24" s="6" t="str">
        <f>Budget!A23</f>
        <v>Italy</v>
      </c>
      <c r="B24" s="6" t="str">
        <f>Budget!B23</f>
        <v>Sales Rep Country 6 (Italy) (1 FTE)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x14ac:dyDescent="0.2">
      <c r="A25" s="6"/>
      <c r="B25" s="6" t="str">
        <f>Budget!B24</f>
        <v>Italy Data Management Manager (1 --&gt; 2 FTE)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x14ac:dyDescent="0.2">
      <c r="A26" s="6" t="str">
        <f>Budget!A25</f>
        <v>Portugal</v>
      </c>
      <c r="B26" s="6" t="str">
        <f>Budget!B25</f>
        <v>Sales Rep Country 7 (Portugal) (1 FTE)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x14ac:dyDescent="0.2">
      <c r="A27" s="6"/>
      <c r="B27" s="6" t="str">
        <f>Budget!B26</f>
        <v>Portugal Data Management Manager (1 --&gt; 2 FTE)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x14ac:dyDescent="0.2">
      <c r="A28" s="6" t="str">
        <f>Budget!A27</f>
        <v>Germany</v>
      </c>
      <c r="B28" s="6" t="str">
        <f>Budget!B27</f>
        <v>Sales Rep Country 8 (Germany) (1 FTE)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x14ac:dyDescent="0.2">
      <c r="A29" s="6"/>
      <c r="B29" s="6" t="str">
        <f>Budget!B28</f>
        <v>Germany Data Management Manager (1 --&gt; 2 FTE)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x14ac:dyDescent="0.2">
      <c r="A30" s="6" t="str">
        <f>Budget!A29</f>
        <v>Ireland + UK</v>
      </c>
      <c r="B30" s="6" t="str">
        <f>Budget!B29</f>
        <v>Sales Rep Country 9 (Ireland + UK) (1 FTE)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x14ac:dyDescent="0.2">
      <c r="A31" s="6"/>
      <c r="B31" s="6" t="str">
        <f>Budget!B30</f>
        <v>Ireland  + UK Data Management Manager (1 --&gt;2 FTE)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x14ac:dyDescent="0.2">
      <c r="A32" s="6" t="str">
        <f>Budget!A31</f>
        <v>NO, SE, DK, FI</v>
      </c>
      <c r="B32" s="6" t="str">
        <f>Budget!B31</f>
        <v>Sales Rep Country 10 (Nordics) (1 FTE)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x14ac:dyDescent="0.2">
      <c r="A33" s="6"/>
      <c r="B33" s="6" t="str">
        <f>Budget!B32</f>
        <v>Nordics Data Management Manager (4 --&gt; 8 FTE)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x14ac:dyDescent="0.2">
      <c r="A34" s="6" t="str">
        <f>Budget!A33</f>
        <v>Baltic States</v>
      </c>
      <c r="B34" s="6" t="str">
        <f>Budget!B33</f>
        <v>Sales Rep Country 11 (Baltics) (1 FTE)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x14ac:dyDescent="0.2">
      <c r="A35" s="6"/>
      <c r="B35" s="6" t="str">
        <f>Budget!B34</f>
        <v>Baltic Data Management Manager (3 --&gt; 6 FTE)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x14ac:dyDescent="0.2">
      <c r="A36" s="6" t="str">
        <f>Budget!A35</f>
        <v>Poland</v>
      </c>
      <c r="B36" s="6" t="str">
        <f>Budget!B35</f>
        <v>Sales Rep Country 12 (Poland) (1 FTE)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x14ac:dyDescent="0.2">
      <c r="A37" s="315"/>
      <c r="B37" s="6" t="str">
        <f>Budget!B36</f>
        <v>Poland Data Management Manager (1 --&gt; 2 FTE)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x14ac:dyDescent="0.2">
      <c r="A38" s="6" t="str">
        <f>Budget!A37</f>
        <v>other CEE</v>
      </c>
      <c r="B38" s="6" t="str">
        <f>Budget!B37</f>
        <v>Sales Rep Country 14 (CEE) (2 FTE)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x14ac:dyDescent="0.2">
      <c r="A39" s="6"/>
      <c r="B39" s="6" t="str">
        <f>Budget!B38</f>
        <v>CEE Data Management Manager (8 --&gt; 16 FTE)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x14ac:dyDescent="0.2">
      <c r="A40" s="6"/>
      <c r="B40" s="6" t="str">
        <f>Budget!B39</f>
        <v>HQ Administrator (1 --&gt; 2 FTE)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</row>
    <row r="41" spans="1:29" x14ac:dyDescent="0.2">
      <c r="A41" s="6"/>
      <c r="B41" s="6" t="str">
        <f>Budget!B40</f>
        <v>HQ Social Media Manager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</row>
    <row r="42" spans="1:29" x14ac:dyDescent="0.2">
      <c r="A42" s="6"/>
      <c r="B42" s="6" t="str">
        <f>Budget!B41</f>
        <v>HQ Regulatory / Quality Director (1 FTE)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</row>
    <row r="43" spans="1:29" x14ac:dyDescent="0.2">
      <c r="A43" s="6"/>
      <c r="B43" s="6" t="str">
        <f>Budget!B42</f>
        <v>HQ Business Intelligence Director (1 FTE)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</row>
    <row r="44" spans="1:29" x14ac:dyDescent="0.2">
      <c r="A44" s="6"/>
      <c r="B44" s="6" t="str">
        <f>Budget!B43</f>
        <v>HQ Data analyst (1 FTE)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</row>
    <row r="45" spans="1:29" x14ac:dyDescent="0.2">
      <c r="A45" s="6"/>
      <c r="B45" s="6" t="str">
        <f>Budget!B44</f>
        <v>HQ Clinical Research Manager (1 --&gt; 2 FTE)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</row>
    <row r="46" spans="1:29" x14ac:dyDescent="0.2">
      <c r="A46" s="6"/>
      <c r="B46" s="6" t="str">
        <f>Budget!B45</f>
        <v>HQ Health Economics Manager (1 --&gt; 2 FTE)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</row>
    <row r="47" spans="1:29" x14ac:dyDescent="0.2">
      <c r="A47" s="6" t="str">
        <f>Budget!A46</f>
        <v>HR costs</v>
      </c>
      <c r="B47" s="6" t="str">
        <f>Budget!B46</f>
        <v>subtotal HR related costs</v>
      </c>
      <c r="C47" s="6">
        <f>SUM(C11:C46)</f>
        <v>0</v>
      </c>
      <c r="D47" s="6">
        <f t="shared" ref="D47:Q47" si="9">SUM(D11:D46)</f>
        <v>0</v>
      </c>
      <c r="E47" s="6">
        <f t="shared" si="9"/>
        <v>0</v>
      </c>
      <c r="F47" s="6">
        <f t="shared" si="9"/>
        <v>0</v>
      </c>
      <c r="G47" s="6">
        <f t="shared" si="9"/>
        <v>0</v>
      </c>
      <c r="H47" s="6">
        <f t="shared" si="9"/>
        <v>0</v>
      </c>
      <c r="I47" s="6">
        <f t="shared" si="9"/>
        <v>0</v>
      </c>
      <c r="J47" s="6">
        <f t="shared" si="9"/>
        <v>0</v>
      </c>
      <c r="K47" s="6">
        <f t="shared" si="9"/>
        <v>0</v>
      </c>
      <c r="L47" s="6">
        <f t="shared" si="9"/>
        <v>0</v>
      </c>
      <c r="M47" s="6">
        <f t="shared" si="9"/>
        <v>0</v>
      </c>
      <c r="N47" s="6">
        <f t="shared" si="9"/>
        <v>0</v>
      </c>
      <c r="O47" s="6">
        <f t="shared" si="9"/>
        <v>0</v>
      </c>
      <c r="P47" s="6">
        <f t="shared" si="9"/>
        <v>0</v>
      </c>
      <c r="Q47" s="6">
        <f t="shared" si="9"/>
        <v>0</v>
      </c>
    </row>
    <row r="48" spans="1:29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8" x14ac:dyDescent="0.2">
      <c r="A49" s="6" t="str">
        <f>Budget!A48</f>
        <v>other non-IT costs</v>
      </c>
      <c r="B49" s="6" t="str">
        <f>Budget!B48</f>
        <v>Marketing new markets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</row>
    <row r="50" spans="1:18" x14ac:dyDescent="0.2">
      <c r="A50" s="6"/>
      <c r="B50" s="6" t="str">
        <f>Budget!B49</f>
        <v>Market research (e.g. user testings)</v>
      </c>
      <c r="C50" s="6">
        <f t="shared" ref="C50:E50" si="10">C49*0.2</f>
        <v>0</v>
      </c>
      <c r="D50" s="6">
        <f t="shared" si="10"/>
        <v>0</v>
      </c>
      <c r="E50" s="6">
        <f t="shared" si="10"/>
        <v>0</v>
      </c>
      <c r="F50" s="6">
        <f>F49*0.2</f>
        <v>0</v>
      </c>
      <c r="G50" s="6">
        <f t="shared" ref="G50:Q50" si="11">G49*0.2</f>
        <v>0</v>
      </c>
      <c r="H50" s="6">
        <f t="shared" si="11"/>
        <v>0</v>
      </c>
      <c r="I50" s="6">
        <f t="shared" si="11"/>
        <v>0</v>
      </c>
      <c r="J50" s="6">
        <f t="shared" si="11"/>
        <v>0</v>
      </c>
      <c r="K50" s="6">
        <f t="shared" si="11"/>
        <v>0</v>
      </c>
      <c r="L50" s="6">
        <f t="shared" si="11"/>
        <v>0</v>
      </c>
      <c r="M50" s="6">
        <f t="shared" si="11"/>
        <v>0</v>
      </c>
      <c r="N50" s="6">
        <f t="shared" si="11"/>
        <v>0</v>
      </c>
      <c r="O50" s="6">
        <f t="shared" si="11"/>
        <v>0</v>
      </c>
      <c r="P50" s="6">
        <f t="shared" si="11"/>
        <v>0</v>
      </c>
      <c r="Q50" s="6">
        <f t="shared" si="11"/>
        <v>0</v>
      </c>
    </row>
    <row r="51" spans="1:18" x14ac:dyDescent="0.2">
      <c r="A51" s="6"/>
      <c r="B51" s="6" t="str">
        <f>Budget!B50</f>
        <v>local consulting &amp; legal costs</v>
      </c>
      <c r="C51" s="6">
        <v>0</v>
      </c>
      <c r="D51" s="6">
        <v>3000</v>
      </c>
      <c r="E51" s="6">
        <v>3000</v>
      </c>
      <c r="F51" s="6">
        <v>4334</v>
      </c>
      <c r="G51" s="6">
        <v>3135</v>
      </c>
      <c r="H51" s="6">
        <v>3000</v>
      </c>
      <c r="I51" s="6">
        <v>4900</v>
      </c>
      <c r="J51" s="6">
        <v>7000</v>
      </c>
      <c r="K51" s="6">
        <v>9016</v>
      </c>
      <c r="L51" s="6">
        <v>3000</v>
      </c>
      <c r="M51" s="6">
        <v>3000</v>
      </c>
      <c r="N51" s="6">
        <v>3000</v>
      </c>
      <c r="O51" s="6">
        <v>3000</v>
      </c>
      <c r="P51" s="6">
        <v>3000</v>
      </c>
      <c r="Q51" s="6">
        <v>3000</v>
      </c>
      <c r="R51" s="34"/>
    </row>
    <row r="52" spans="1:18" x14ac:dyDescent="0.2">
      <c r="A52" s="6"/>
      <c r="B52" s="6" t="str">
        <f>Budget!B51</f>
        <v>Recurring Marketing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34"/>
    </row>
    <row r="53" spans="1:18" x14ac:dyDescent="0.2">
      <c r="A53" s="6"/>
      <c r="B53" s="6" t="str">
        <f>Budget!B52</f>
        <v>Financial expenses</v>
      </c>
      <c r="C53" s="6">
        <v>0</v>
      </c>
      <c r="D53" s="6">
        <v>223</v>
      </c>
      <c r="E53" s="6">
        <v>2000</v>
      </c>
      <c r="F53" s="6">
        <v>0</v>
      </c>
      <c r="G53" s="6">
        <v>0</v>
      </c>
      <c r="H53" s="6">
        <v>900</v>
      </c>
      <c r="I53" s="6">
        <v>0</v>
      </c>
      <c r="J53" s="6">
        <v>0</v>
      </c>
      <c r="K53" s="6">
        <v>500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34"/>
    </row>
    <row r="54" spans="1:18" x14ac:dyDescent="0.2">
      <c r="A54" s="6"/>
      <c r="B54" s="6" t="str">
        <f>Budget!B53</f>
        <v>Board and advisory board (fees + meetings)</v>
      </c>
      <c r="C54" s="6">
        <v>0</v>
      </c>
      <c r="D54" s="6">
        <v>0</v>
      </c>
      <c r="E54" s="6">
        <v>287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34"/>
    </row>
    <row r="55" spans="1:18" x14ac:dyDescent="0.2">
      <c r="A55" s="6"/>
      <c r="B55" s="6" t="str">
        <f>Budget!B54</f>
        <v>Office small expenses 1)</v>
      </c>
      <c r="C55" s="6">
        <v>0</v>
      </c>
      <c r="D55" s="6">
        <v>0</v>
      </c>
      <c r="E55" s="6">
        <v>360</v>
      </c>
      <c r="F55" s="6">
        <v>0</v>
      </c>
      <c r="G55" s="6">
        <v>0</v>
      </c>
      <c r="H55" s="6">
        <v>0</v>
      </c>
      <c r="I55" s="6">
        <v>0</v>
      </c>
      <c r="J55" s="6">
        <v>13</v>
      </c>
      <c r="K55" s="6">
        <v>0</v>
      </c>
      <c r="L55" s="6">
        <v>1250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34"/>
    </row>
    <row r="56" spans="1:18" x14ac:dyDescent="0.2">
      <c r="A56" s="6"/>
      <c r="B56" s="6" t="str">
        <f>Budget!B55</f>
        <v>Office rent</v>
      </c>
      <c r="C56" s="6">
        <v>0</v>
      </c>
      <c r="D56" s="6">
        <v>1000</v>
      </c>
      <c r="E56" s="6">
        <v>1000</v>
      </c>
      <c r="F56" s="6">
        <v>1000</v>
      </c>
      <c r="G56" s="6">
        <v>1000</v>
      </c>
      <c r="H56" s="6">
        <v>1000</v>
      </c>
      <c r="I56" s="6">
        <v>1000</v>
      </c>
      <c r="J56" s="6">
        <v>1000</v>
      </c>
      <c r="K56" s="6">
        <v>1000</v>
      </c>
      <c r="L56" s="6">
        <v>1000</v>
      </c>
      <c r="M56" s="6">
        <v>1000</v>
      </c>
      <c r="N56" s="6">
        <v>1000</v>
      </c>
      <c r="O56" s="6">
        <v>1000</v>
      </c>
      <c r="P56" s="6">
        <v>1000</v>
      </c>
      <c r="Q56" s="6">
        <v>1000</v>
      </c>
      <c r="R56" s="34"/>
    </row>
    <row r="57" spans="1:18" x14ac:dyDescent="0.2">
      <c r="A57" s="6"/>
      <c r="B57" s="6" t="str">
        <f>Budget!B56</f>
        <v>administration</v>
      </c>
      <c r="C57" s="6">
        <v>0</v>
      </c>
      <c r="D57" s="6">
        <v>0</v>
      </c>
      <c r="E57" s="6">
        <v>348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348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34"/>
    </row>
    <row r="58" spans="1:18" x14ac:dyDescent="0.2">
      <c r="A58" s="6"/>
      <c r="B58" s="6" t="str">
        <f>Budget!B57</f>
        <v>Travel + other HR expenses 2)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f>COUNTIF(H11:H46,"&gt;0")*Budget!$D$78</f>
        <v>0</v>
      </c>
      <c r="I58" s="6">
        <f>COUNTIF(I11:I46,"&gt;0")*Budget!$D$78</f>
        <v>0</v>
      </c>
      <c r="J58" s="6">
        <f>COUNTIF(J11:J46,"&gt;0")*Budget!$D$78</f>
        <v>0</v>
      </c>
      <c r="K58" s="6">
        <f>COUNTIF(K11:K46,"&gt;0")*Budget!$D$78</f>
        <v>0</v>
      </c>
      <c r="L58" s="6">
        <f>COUNTIF(L11:L46,"&gt;0")*Budget!$D$78</f>
        <v>0</v>
      </c>
      <c r="M58" s="6">
        <f>COUNTIF(M11:M46,"&gt;0")*Budget!$D$78</f>
        <v>0</v>
      </c>
      <c r="N58" s="6">
        <f>COUNTIF(N11:N46,"&gt;0")*Budget!$D$78</f>
        <v>0</v>
      </c>
      <c r="O58" s="6">
        <f>COUNTIF(O11:O46,"&gt;0")*Budget!$D$78</f>
        <v>0</v>
      </c>
      <c r="P58" s="6">
        <f>COUNTIF(P11:P46,"&gt;0")*Budget!$D$78</f>
        <v>0</v>
      </c>
      <c r="Q58" s="6">
        <f>COUNTIF(Q11:Q46,"&gt;0")*Budget!$D$78</f>
        <v>0</v>
      </c>
      <c r="R58" s="34"/>
    </row>
    <row r="59" spans="1:18" x14ac:dyDescent="0.2">
      <c r="A59" s="6" t="str">
        <f>Budget!A58</f>
        <v>other operating costs</v>
      </c>
      <c r="B59" s="6" t="str">
        <f>Budget!B58</f>
        <v>Subtotal non-IT costs</v>
      </c>
      <c r="C59" s="10">
        <f>SUM(C49:C58)</f>
        <v>0</v>
      </c>
      <c r="D59" s="10">
        <f t="shared" ref="D59:Q59" si="12">SUM(D49:D58)</f>
        <v>4223</v>
      </c>
      <c r="E59" s="10">
        <f t="shared" si="12"/>
        <v>6995</v>
      </c>
      <c r="F59" s="10">
        <f t="shared" si="12"/>
        <v>5334</v>
      </c>
      <c r="G59" s="10">
        <f t="shared" si="12"/>
        <v>4135</v>
      </c>
      <c r="H59" s="10">
        <f t="shared" si="12"/>
        <v>4900</v>
      </c>
      <c r="I59" s="10">
        <f t="shared" si="12"/>
        <v>5900</v>
      </c>
      <c r="J59" s="10">
        <f t="shared" si="12"/>
        <v>8013</v>
      </c>
      <c r="K59" s="10">
        <f t="shared" si="12"/>
        <v>10864</v>
      </c>
      <c r="L59" s="10">
        <f t="shared" si="12"/>
        <v>5250</v>
      </c>
      <c r="M59" s="10">
        <f t="shared" si="12"/>
        <v>4000</v>
      </c>
      <c r="N59" s="10">
        <f t="shared" si="12"/>
        <v>4000</v>
      </c>
      <c r="O59" s="10">
        <f t="shared" si="12"/>
        <v>4000</v>
      </c>
      <c r="P59" s="10">
        <f t="shared" si="12"/>
        <v>4000</v>
      </c>
      <c r="Q59" s="10">
        <f t="shared" si="12"/>
        <v>4000</v>
      </c>
      <c r="R59" s="34"/>
    </row>
    <row r="60" spans="1:18" x14ac:dyDescent="0.2">
      <c r="A60" s="6"/>
      <c r="B60" s="6"/>
      <c r="C60" s="6"/>
      <c r="D60" s="6"/>
      <c r="E60" s="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34"/>
    </row>
    <row r="61" spans="1:18" x14ac:dyDescent="0.2">
      <c r="A61" s="6" t="str">
        <f>Budget!A60</f>
        <v>IT costs</v>
      </c>
      <c r="B61" s="6" t="str">
        <f>Budget!B60</f>
        <v>Cloud computing cost (Microsoft Azure)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34"/>
    </row>
    <row r="62" spans="1:18" x14ac:dyDescent="0.2">
      <c r="A62" s="6"/>
      <c r="B62" s="6" t="str">
        <f>Budget!B61</f>
        <v>Country database setup cost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34"/>
    </row>
    <row r="63" spans="1:18" x14ac:dyDescent="0.2">
      <c r="A63" s="6"/>
      <c r="B63" s="6" t="str">
        <f>Budget!B62</f>
        <v>Database server hosting (local)</v>
      </c>
      <c r="C63" s="6">
        <v>0</v>
      </c>
      <c r="D63" s="6">
        <v>0</v>
      </c>
      <c r="E63" s="6">
        <v>0</v>
      </c>
      <c r="F63" s="6">
        <v>743</v>
      </c>
      <c r="G63" s="6">
        <v>2949</v>
      </c>
      <c r="H63" s="6">
        <v>0</v>
      </c>
      <c r="I63" s="6">
        <v>350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34"/>
    </row>
    <row r="64" spans="1:18" x14ac:dyDescent="0.2">
      <c r="A64" s="6"/>
      <c r="B64" s="6" t="str">
        <f>Budget!B63</f>
        <v>IT support costs (consulting)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34"/>
    </row>
    <row r="65" spans="1:18" x14ac:dyDescent="0.2">
      <c r="A65" s="6"/>
      <c r="B65" s="6" t="str">
        <f>Budget!B64</f>
        <v>IT development costs (general)</v>
      </c>
      <c r="C65" s="6">
        <v>0</v>
      </c>
      <c r="D65" s="6">
        <v>768</v>
      </c>
      <c r="E65" s="6">
        <v>2000</v>
      </c>
      <c r="F65" s="13">
        <v>2000</v>
      </c>
      <c r="G65" s="13">
        <v>1250</v>
      </c>
      <c r="H65" s="13">
        <v>8002</v>
      </c>
      <c r="I65" s="13">
        <v>0</v>
      </c>
      <c r="J65" s="13">
        <v>5000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34"/>
    </row>
    <row r="66" spans="1:18" x14ac:dyDescent="0.2">
      <c r="A66" s="6"/>
      <c r="B66" s="6" t="str">
        <f>Budget!B65</f>
        <v>IT development costs (country specific)</v>
      </c>
      <c r="C66" s="6">
        <v>0</v>
      </c>
      <c r="D66" s="6">
        <v>0</v>
      </c>
      <c r="E66" s="6">
        <v>0</v>
      </c>
      <c r="F66" s="6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34"/>
    </row>
    <row r="67" spans="1:18" x14ac:dyDescent="0.2">
      <c r="A67" s="6" t="str">
        <f>Budget!A66</f>
        <v>Total IT cost</v>
      </c>
      <c r="B67" s="6" t="str">
        <f>Budget!B66</f>
        <v>Subtotal IT costs</v>
      </c>
      <c r="C67" s="10">
        <f t="shared" ref="C67:E67" si="13">SUM(C61:C66)</f>
        <v>0</v>
      </c>
      <c r="D67" s="10">
        <f t="shared" si="13"/>
        <v>768</v>
      </c>
      <c r="E67" s="10">
        <f t="shared" si="13"/>
        <v>2000</v>
      </c>
      <c r="F67" s="10">
        <f t="shared" ref="F67:Q67" si="14">SUM(F61:F66)</f>
        <v>2743</v>
      </c>
      <c r="G67" s="10">
        <f t="shared" si="14"/>
        <v>4199</v>
      </c>
      <c r="H67" s="10">
        <f t="shared" si="14"/>
        <v>8002</v>
      </c>
      <c r="I67" s="10">
        <f t="shared" si="14"/>
        <v>350</v>
      </c>
      <c r="J67" s="10">
        <f t="shared" si="14"/>
        <v>5000</v>
      </c>
      <c r="K67" s="10">
        <f t="shared" si="14"/>
        <v>0</v>
      </c>
      <c r="L67" s="10">
        <f t="shared" si="14"/>
        <v>0</v>
      </c>
      <c r="M67" s="10">
        <f t="shared" si="14"/>
        <v>0</v>
      </c>
      <c r="N67" s="10">
        <f t="shared" si="14"/>
        <v>0</v>
      </c>
      <c r="O67" s="10">
        <f t="shared" si="14"/>
        <v>0</v>
      </c>
      <c r="P67" s="10">
        <f t="shared" si="14"/>
        <v>0</v>
      </c>
      <c r="Q67" s="10">
        <f t="shared" si="14"/>
        <v>0</v>
      </c>
      <c r="R67" s="34"/>
    </row>
    <row r="68" spans="1:18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8" x14ac:dyDescent="0.2">
      <c r="A69" s="6" t="str">
        <f>Budget!A68</f>
        <v>Overall Contingency 3)</v>
      </c>
      <c r="B69" s="6" t="str">
        <f>Budget!B68</f>
        <v>Subtotal Contingency (3)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</row>
    <row r="70" spans="1:18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12"/>
    </row>
    <row r="71" spans="1:18" ht="13.5" thickBot="1" x14ac:dyDescent="0.25">
      <c r="A71" s="7" t="str">
        <f>Budget!A70</f>
        <v>Total cost</v>
      </c>
      <c r="B71" s="14" t="s">
        <v>7</v>
      </c>
      <c r="C71" s="7">
        <f>C47+C69+C67+C59</f>
        <v>0</v>
      </c>
      <c r="D71" s="7">
        <f t="shared" ref="D71:Q71" si="15">D47+D69+D67+D59</f>
        <v>4991</v>
      </c>
      <c r="E71" s="7">
        <f t="shared" si="15"/>
        <v>8995</v>
      </c>
      <c r="F71" s="7">
        <f t="shared" si="15"/>
        <v>8077</v>
      </c>
      <c r="G71" s="7">
        <f t="shared" si="15"/>
        <v>8334</v>
      </c>
      <c r="H71" s="7">
        <f t="shared" si="15"/>
        <v>12902</v>
      </c>
      <c r="I71" s="7">
        <f t="shared" si="15"/>
        <v>6250</v>
      </c>
      <c r="J71" s="7">
        <f t="shared" si="15"/>
        <v>13013</v>
      </c>
      <c r="K71" s="7">
        <f t="shared" si="15"/>
        <v>10864</v>
      </c>
      <c r="L71" s="7">
        <f t="shared" si="15"/>
        <v>5250</v>
      </c>
      <c r="M71" s="7">
        <f t="shared" si="15"/>
        <v>4000</v>
      </c>
      <c r="N71" s="7">
        <f t="shared" si="15"/>
        <v>4000</v>
      </c>
      <c r="O71" s="7">
        <f t="shared" si="15"/>
        <v>4000</v>
      </c>
      <c r="P71" s="7">
        <f t="shared" si="15"/>
        <v>4000</v>
      </c>
      <c r="Q71" s="7">
        <f t="shared" si="15"/>
        <v>4000</v>
      </c>
    </row>
    <row r="72" spans="1:18" ht="13.5" thickTop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12"/>
    </row>
    <row r="73" spans="1:18" x14ac:dyDescent="0.2">
      <c r="A73" s="6" t="str">
        <f>Budget!A72</f>
        <v>Total accumulated costs</v>
      </c>
      <c r="B73" s="6" t="str">
        <f>A73</f>
        <v>Total accumulated costs</v>
      </c>
      <c r="C73" s="6">
        <f t="shared" ref="C73" si="16">C71</f>
        <v>0</v>
      </c>
      <c r="D73" s="6">
        <f t="shared" ref="D73" si="17">D71+C73</f>
        <v>4991</v>
      </c>
      <c r="E73" s="6">
        <f t="shared" ref="E73" si="18">E71+D73</f>
        <v>13986</v>
      </c>
      <c r="F73" s="6">
        <f t="shared" ref="F73" si="19">F71+E73</f>
        <v>22063</v>
      </c>
      <c r="G73" s="6">
        <f t="shared" ref="G73:Q73" si="20">G71+F73</f>
        <v>30397</v>
      </c>
      <c r="H73" s="6">
        <f t="shared" si="20"/>
        <v>43299</v>
      </c>
      <c r="I73" s="6">
        <f t="shared" si="20"/>
        <v>49549</v>
      </c>
      <c r="J73" s="6">
        <f t="shared" si="20"/>
        <v>62562</v>
      </c>
      <c r="K73" s="6">
        <f t="shared" si="20"/>
        <v>73426</v>
      </c>
      <c r="L73" s="6">
        <f t="shared" si="20"/>
        <v>78676</v>
      </c>
      <c r="M73" s="6">
        <f t="shared" si="20"/>
        <v>82676</v>
      </c>
      <c r="N73" s="6">
        <f t="shared" si="20"/>
        <v>86676</v>
      </c>
      <c r="O73" s="6">
        <f t="shared" si="20"/>
        <v>90676</v>
      </c>
      <c r="P73" s="6">
        <f t="shared" si="20"/>
        <v>94676</v>
      </c>
      <c r="Q73" s="6">
        <f t="shared" si="20"/>
        <v>98676</v>
      </c>
    </row>
    <row r="74" spans="1:18" ht="13.5" thickBo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2"/>
    </row>
    <row r="75" spans="1:18" ht="13.5" thickBot="1" x14ac:dyDescent="0.25">
      <c r="A75" s="15" t="str">
        <f>Budget!A74</f>
        <v>EBIT</v>
      </c>
      <c r="B75" s="16"/>
      <c r="C75" s="16">
        <f t="shared" ref="C75:Q75" si="21">C8-C71</f>
        <v>0</v>
      </c>
      <c r="D75" s="16">
        <f t="shared" si="21"/>
        <v>-4991</v>
      </c>
      <c r="E75" s="16">
        <f t="shared" si="21"/>
        <v>-8995</v>
      </c>
      <c r="F75" s="16">
        <f t="shared" si="21"/>
        <v>-8077</v>
      </c>
      <c r="G75" s="16">
        <f t="shared" si="21"/>
        <v>-8334</v>
      </c>
      <c r="H75" s="16">
        <f t="shared" si="21"/>
        <v>-12902</v>
      </c>
      <c r="I75" s="16">
        <f t="shared" si="21"/>
        <v>-6250</v>
      </c>
      <c r="J75" s="16">
        <f t="shared" si="21"/>
        <v>-13013</v>
      </c>
      <c r="K75" s="16">
        <f t="shared" si="21"/>
        <v>-10864</v>
      </c>
      <c r="L75" s="16">
        <f t="shared" si="21"/>
        <v>-5250</v>
      </c>
      <c r="M75" s="16">
        <f t="shared" si="21"/>
        <v>-4000</v>
      </c>
      <c r="N75" s="16">
        <f t="shared" si="21"/>
        <v>-4000</v>
      </c>
      <c r="O75" s="16">
        <f t="shared" si="21"/>
        <v>71000</v>
      </c>
      <c r="P75" s="16">
        <f t="shared" si="21"/>
        <v>-4000</v>
      </c>
      <c r="Q75" s="17">
        <f t="shared" si="21"/>
        <v>-4000</v>
      </c>
    </row>
    <row r="76" spans="1:18" ht="13.5" thickBot="1" x14ac:dyDescent="0.25">
      <c r="A76" s="15" t="s">
        <v>8</v>
      </c>
      <c r="B76" s="16"/>
      <c r="C76" s="16">
        <f t="shared" ref="C76:E76" si="22">C75+C66</f>
        <v>0</v>
      </c>
      <c r="D76" s="16">
        <f t="shared" si="22"/>
        <v>-4991</v>
      </c>
      <c r="E76" s="16">
        <f t="shared" si="22"/>
        <v>-8995</v>
      </c>
      <c r="F76" s="16">
        <f t="shared" ref="F76:Q76" si="23">F75+F66</f>
        <v>-8077</v>
      </c>
      <c r="G76" s="16">
        <f t="shared" si="23"/>
        <v>-8334</v>
      </c>
      <c r="H76" s="16">
        <f t="shared" si="23"/>
        <v>-12902</v>
      </c>
      <c r="I76" s="16">
        <f t="shared" si="23"/>
        <v>-6250</v>
      </c>
      <c r="J76" s="16">
        <f t="shared" si="23"/>
        <v>-13013</v>
      </c>
      <c r="K76" s="16">
        <f t="shared" si="23"/>
        <v>-10864</v>
      </c>
      <c r="L76" s="16">
        <f t="shared" si="23"/>
        <v>-5250</v>
      </c>
      <c r="M76" s="16">
        <f t="shared" si="23"/>
        <v>-4000</v>
      </c>
      <c r="N76" s="16">
        <f t="shared" si="23"/>
        <v>-4000</v>
      </c>
      <c r="O76" s="16">
        <f t="shared" si="23"/>
        <v>71000</v>
      </c>
      <c r="P76" s="16">
        <f t="shared" si="23"/>
        <v>-4000</v>
      </c>
      <c r="Q76" s="17">
        <f t="shared" si="23"/>
        <v>-4000</v>
      </c>
    </row>
    <row r="77" spans="1:18" x14ac:dyDescent="0.2">
      <c r="A77" s="6"/>
      <c r="B77" s="6"/>
      <c r="C77" s="6"/>
      <c r="D77" s="6"/>
      <c r="E77" s="6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8" x14ac:dyDescent="0.2">
      <c r="A78" s="6" t="str">
        <f>Budget!A77</f>
        <v>footnotes ans assumptions</v>
      </c>
      <c r="B78" s="6" t="str">
        <f>Budget!B77</f>
        <v>(1) phone/laptops/Mobile  ao (€/month)</v>
      </c>
      <c r="C78" s="12">
        <f>Budget!D77</f>
        <v>250</v>
      </c>
      <c r="D78" s="6"/>
      <c r="E78" s="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8" x14ac:dyDescent="0.2">
      <c r="A79" s="6"/>
      <c r="B79" s="6" t="str">
        <f>Budget!B78</f>
        <v>(2) travel costs per capita (€/month) (including company cars)</v>
      </c>
      <c r="C79" s="12">
        <f>Budget!D78</f>
        <v>1000</v>
      </c>
      <c r="D79" s="6"/>
      <c r="E79" s="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8" x14ac:dyDescent="0.2">
      <c r="A80" s="6"/>
      <c r="B80" s="6" t="str">
        <f>Budget!B79</f>
        <v>(3) contingency on overall costs</v>
      </c>
      <c r="C80" s="20">
        <f>Budget!D79</f>
        <v>0.1</v>
      </c>
      <c r="D80" s="6"/>
      <c r="E80" s="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x14ac:dyDescent="0.2">
      <c r="A81" s="6"/>
      <c r="B81" s="6" t="str">
        <f>Budget!B80</f>
        <v xml:space="preserve">Inflation assumed </v>
      </c>
      <c r="C81" s="20">
        <f>Budget!D80</f>
        <v>0.03</v>
      </c>
      <c r="D81" s="6"/>
      <c r="E81" s="6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x14ac:dyDescent="0.2">
      <c r="A82" s="10" t="s">
        <v>10</v>
      </c>
      <c r="B82" s="6"/>
      <c r="C82" s="6"/>
      <c r="D82" s="6"/>
      <c r="E82" s="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x14ac:dyDescent="0.2">
      <c r="A83" s="6" t="s">
        <v>11</v>
      </c>
      <c r="B83" s="6" t="s">
        <v>108</v>
      </c>
      <c r="C83" s="6">
        <v>2</v>
      </c>
      <c r="D83" s="6"/>
      <c r="E83" s="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x14ac:dyDescent="0.2">
      <c r="A84" s="6"/>
      <c r="B84" s="6" t="s">
        <v>125</v>
      </c>
      <c r="C84" s="6">
        <f>C83</f>
        <v>2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7" x14ac:dyDescent="0.2">
      <c r="A85" s="6" t="str">
        <f>Budget!A89</f>
        <v>income ePIL and eSmPC</v>
      </c>
      <c r="B85" s="6" t="s">
        <v>46</v>
      </c>
      <c r="C85" s="21">
        <v>95</v>
      </c>
      <c r="D85" s="6"/>
      <c r="E85" s="6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x14ac:dyDescent="0.2">
      <c r="A86" s="6"/>
      <c r="B86" s="6" t="s">
        <v>47</v>
      </c>
      <c r="C86" s="23">
        <v>0.15</v>
      </c>
      <c r="D86" s="6"/>
      <c r="E86" s="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x14ac:dyDescent="0.2">
      <c r="B87" s="6" t="s">
        <v>12</v>
      </c>
      <c r="C87" s="25">
        <f t="shared" ref="C87:E87" si="24">$C$85*(1-$C$86)</f>
        <v>80.75</v>
      </c>
      <c r="D87" s="25">
        <f t="shared" si="24"/>
        <v>80.75</v>
      </c>
      <c r="E87" s="25">
        <f t="shared" si="24"/>
        <v>80.75</v>
      </c>
      <c r="F87" s="25">
        <f t="shared" ref="F87:Q87" si="25">$C$85*(1-$C$86)</f>
        <v>80.75</v>
      </c>
      <c r="G87" s="25">
        <f t="shared" si="25"/>
        <v>80.75</v>
      </c>
      <c r="H87" s="25">
        <f t="shared" si="25"/>
        <v>80.75</v>
      </c>
      <c r="I87" s="25">
        <f t="shared" si="25"/>
        <v>80.75</v>
      </c>
      <c r="J87" s="25">
        <f t="shared" si="25"/>
        <v>80.75</v>
      </c>
      <c r="K87" s="25">
        <f t="shared" si="25"/>
        <v>80.75</v>
      </c>
      <c r="L87" s="25">
        <f t="shared" si="25"/>
        <v>80.75</v>
      </c>
      <c r="M87" s="25">
        <f t="shared" si="25"/>
        <v>80.75</v>
      </c>
      <c r="N87" s="25">
        <f t="shared" si="25"/>
        <v>80.75</v>
      </c>
      <c r="O87" s="25">
        <f t="shared" si="25"/>
        <v>80.75</v>
      </c>
      <c r="P87" s="25">
        <f t="shared" si="25"/>
        <v>80.75</v>
      </c>
      <c r="Q87" s="25">
        <f t="shared" si="25"/>
        <v>80.75</v>
      </c>
    </row>
    <row r="88" spans="1:17" x14ac:dyDescent="0.2">
      <c r="A88" s="6"/>
      <c r="B88" s="6" t="s">
        <v>50</v>
      </c>
      <c r="C88" s="6">
        <f t="shared" ref="C88:Q88" si="26">(COUNTIF(C14:C39,"&gt;0")*100)</f>
        <v>0</v>
      </c>
      <c r="D88" s="6">
        <f t="shared" si="26"/>
        <v>0</v>
      </c>
      <c r="E88" s="6">
        <f t="shared" si="26"/>
        <v>0</v>
      </c>
      <c r="F88" s="6">
        <f t="shared" si="26"/>
        <v>0</v>
      </c>
      <c r="G88" s="6">
        <f t="shared" si="26"/>
        <v>0</v>
      </c>
      <c r="H88" s="6">
        <f t="shared" si="26"/>
        <v>0</v>
      </c>
      <c r="I88" s="6">
        <f t="shared" si="26"/>
        <v>0</v>
      </c>
      <c r="J88" s="6">
        <f t="shared" si="26"/>
        <v>0</v>
      </c>
      <c r="K88" s="6">
        <f t="shared" si="26"/>
        <v>0</v>
      </c>
      <c r="L88" s="6">
        <f t="shared" si="26"/>
        <v>0</v>
      </c>
      <c r="M88" s="6">
        <f t="shared" si="26"/>
        <v>0</v>
      </c>
      <c r="N88" s="6">
        <f t="shared" si="26"/>
        <v>0</v>
      </c>
      <c r="O88" s="6">
        <f t="shared" si="26"/>
        <v>0</v>
      </c>
      <c r="P88" s="6">
        <f t="shared" si="26"/>
        <v>0</v>
      </c>
      <c r="Q88" s="6">
        <f t="shared" si="26"/>
        <v>0</v>
      </c>
    </row>
    <row r="89" spans="1:17" x14ac:dyDescent="0.2">
      <c r="A89" s="6"/>
      <c r="B89" s="6" t="s">
        <v>51</v>
      </c>
      <c r="C89" s="12">
        <f t="shared" ref="C89" si="27">C88</f>
        <v>0</v>
      </c>
      <c r="D89" s="12">
        <f t="shared" ref="D89:F89" si="28">C89+D88</f>
        <v>0</v>
      </c>
      <c r="E89" s="12">
        <f t="shared" si="28"/>
        <v>0</v>
      </c>
      <c r="F89" s="12">
        <f t="shared" si="28"/>
        <v>0</v>
      </c>
      <c r="G89" s="12">
        <f>F89+G88</f>
        <v>0</v>
      </c>
      <c r="H89" s="12">
        <f t="shared" ref="H89:Q89" si="29">G89+H88</f>
        <v>0</v>
      </c>
      <c r="I89" s="12">
        <f t="shared" si="29"/>
        <v>0</v>
      </c>
      <c r="J89" s="12">
        <f t="shared" si="29"/>
        <v>0</v>
      </c>
      <c r="K89" s="12">
        <f t="shared" si="29"/>
        <v>0</v>
      </c>
      <c r="L89" s="12">
        <f t="shared" si="29"/>
        <v>0</v>
      </c>
      <c r="M89" s="12">
        <f t="shared" si="29"/>
        <v>0</v>
      </c>
      <c r="N89" s="12">
        <f t="shared" si="29"/>
        <v>0</v>
      </c>
      <c r="O89" s="12">
        <f t="shared" si="29"/>
        <v>0</v>
      </c>
      <c r="P89" s="12">
        <f t="shared" si="29"/>
        <v>0</v>
      </c>
      <c r="Q89" s="12">
        <f t="shared" si="29"/>
        <v>0</v>
      </c>
    </row>
    <row r="90" spans="1:17" x14ac:dyDescent="0.2">
      <c r="A90" s="12"/>
      <c r="B90" s="6" t="s">
        <v>49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</row>
    <row r="91" spans="1:17" ht="13.5" thickBot="1" x14ac:dyDescent="0.25">
      <c r="A91" s="6"/>
      <c r="B91" s="7" t="str">
        <f>Budget!B92</f>
        <v>income ePIL and eSmPC</v>
      </c>
      <c r="C91" s="28">
        <f t="shared" ref="C91:E91" si="30">C88*C87</f>
        <v>0</v>
      </c>
      <c r="D91" s="28">
        <f t="shared" si="30"/>
        <v>0</v>
      </c>
      <c r="E91" s="28">
        <f t="shared" si="30"/>
        <v>0</v>
      </c>
      <c r="F91" s="28">
        <f t="shared" ref="F91:Q91" si="31">F88*F87</f>
        <v>0</v>
      </c>
      <c r="G91" s="28">
        <f t="shared" si="31"/>
        <v>0</v>
      </c>
      <c r="H91" s="28">
        <f t="shared" si="31"/>
        <v>0</v>
      </c>
      <c r="I91" s="28">
        <f t="shared" si="31"/>
        <v>0</v>
      </c>
      <c r="J91" s="28">
        <f t="shared" si="31"/>
        <v>0</v>
      </c>
      <c r="K91" s="28">
        <f t="shared" si="31"/>
        <v>0</v>
      </c>
      <c r="L91" s="28">
        <f t="shared" si="31"/>
        <v>0</v>
      </c>
      <c r="M91" s="28">
        <f t="shared" si="31"/>
        <v>0</v>
      </c>
      <c r="N91" s="28">
        <f t="shared" si="31"/>
        <v>0</v>
      </c>
      <c r="O91" s="28">
        <f t="shared" si="31"/>
        <v>0</v>
      </c>
      <c r="P91" s="28">
        <f t="shared" si="31"/>
        <v>0</v>
      </c>
      <c r="Q91" s="28">
        <f t="shared" si="31"/>
        <v>0</v>
      </c>
    </row>
    <row r="92" spans="1:17" ht="13.5" thickTop="1" x14ac:dyDescent="0.2">
      <c r="A92" s="6"/>
      <c r="B92" s="29"/>
      <c r="C92" s="29"/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x14ac:dyDescent="0.2">
      <c r="A93" s="6" t="str">
        <f>Budget!A94</f>
        <v>database API licensing (e.g. e-Pharmacy)</v>
      </c>
      <c r="B93" s="6" t="s">
        <v>68</v>
      </c>
      <c r="C93" s="21">
        <v>30</v>
      </c>
      <c r="D93" s="6"/>
      <c r="E93" s="6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x14ac:dyDescent="0.2">
      <c r="A94" s="6"/>
      <c r="B94" s="6" t="s">
        <v>69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2500</v>
      </c>
      <c r="P94" s="12">
        <v>0</v>
      </c>
      <c r="Q94" s="12">
        <v>0</v>
      </c>
    </row>
    <row r="95" spans="1:17" x14ac:dyDescent="0.2">
      <c r="A95" s="6"/>
      <c r="B95" s="6" t="s">
        <v>70</v>
      </c>
      <c r="C95" s="12">
        <f t="shared" ref="C95" si="32">C94</f>
        <v>0</v>
      </c>
      <c r="D95" s="12">
        <f t="shared" ref="D95:F95" si="33">C95+D94</f>
        <v>0</v>
      </c>
      <c r="E95" s="12">
        <f t="shared" si="33"/>
        <v>0</v>
      </c>
      <c r="F95" s="12">
        <f t="shared" si="33"/>
        <v>0</v>
      </c>
      <c r="G95" s="12">
        <f>F95+G94</f>
        <v>0</v>
      </c>
      <c r="H95" s="12">
        <f t="shared" ref="H95:Q95" si="34">G95+H94</f>
        <v>0</v>
      </c>
      <c r="I95" s="12">
        <f t="shared" si="34"/>
        <v>0</v>
      </c>
      <c r="J95" s="12">
        <f t="shared" si="34"/>
        <v>0</v>
      </c>
      <c r="K95" s="12">
        <f t="shared" si="34"/>
        <v>0</v>
      </c>
      <c r="L95" s="12">
        <f t="shared" si="34"/>
        <v>0</v>
      </c>
      <c r="M95" s="12">
        <f t="shared" si="34"/>
        <v>0</v>
      </c>
      <c r="N95" s="12">
        <f t="shared" si="34"/>
        <v>0</v>
      </c>
      <c r="O95" s="12">
        <f t="shared" si="34"/>
        <v>2500</v>
      </c>
      <c r="P95" s="12">
        <f t="shared" si="34"/>
        <v>2500</v>
      </c>
      <c r="Q95" s="12">
        <f t="shared" si="34"/>
        <v>2500</v>
      </c>
    </row>
    <row r="96" spans="1:17" x14ac:dyDescent="0.2">
      <c r="A96" s="6"/>
      <c r="B96" s="6" t="s">
        <v>71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</row>
    <row r="97" spans="1:19" ht="13.5" thickBot="1" x14ac:dyDescent="0.25">
      <c r="A97" s="6"/>
      <c r="B97" s="7" t="s">
        <v>72</v>
      </c>
      <c r="C97" s="7"/>
      <c r="D97" s="7"/>
      <c r="E97" s="7"/>
      <c r="F97" s="28">
        <f t="shared" ref="F97:Q97" si="35">F94*$C$93</f>
        <v>0</v>
      </c>
      <c r="G97" s="28">
        <f t="shared" si="35"/>
        <v>0</v>
      </c>
      <c r="H97" s="28">
        <f t="shared" si="35"/>
        <v>0</v>
      </c>
      <c r="I97" s="28">
        <f t="shared" si="35"/>
        <v>0</v>
      </c>
      <c r="J97" s="28">
        <f t="shared" si="35"/>
        <v>0</v>
      </c>
      <c r="K97" s="28">
        <f t="shared" si="35"/>
        <v>0</v>
      </c>
      <c r="L97" s="28">
        <f t="shared" si="35"/>
        <v>0</v>
      </c>
      <c r="M97" s="28">
        <f t="shared" si="35"/>
        <v>0</v>
      </c>
      <c r="N97" s="28">
        <f t="shared" si="35"/>
        <v>0</v>
      </c>
      <c r="O97" s="28">
        <f t="shared" si="35"/>
        <v>75000</v>
      </c>
      <c r="P97" s="28">
        <f t="shared" si="35"/>
        <v>0</v>
      </c>
      <c r="Q97" s="28">
        <f t="shared" si="35"/>
        <v>0</v>
      </c>
    </row>
    <row r="98" spans="1:19" ht="13.5" thickTop="1" x14ac:dyDescent="0.2">
      <c r="A98" s="6"/>
    </row>
    <row r="99" spans="1:19" x14ac:dyDescent="0.2">
      <c r="A99" s="6" t="str">
        <f>Budget!A98</f>
        <v>income advertisement</v>
      </c>
      <c r="B99" s="6" t="s">
        <v>57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10000</v>
      </c>
      <c r="L99" s="6">
        <f>K99*(1+Budget!$D$86)</f>
        <v>11000</v>
      </c>
      <c r="M99" s="6">
        <f>L99*(1+Budget!$D$86)</f>
        <v>12100.000000000002</v>
      </c>
      <c r="N99" s="6">
        <f>M99*(1+Budget!$D$86)</f>
        <v>13310.000000000004</v>
      </c>
      <c r="O99" s="6">
        <f>N99*(1+Budget!$D$86)</f>
        <v>14641.000000000005</v>
      </c>
      <c r="P99" s="6">
        <f>O99*(1+Budget!$D$86)</f>
        <v>16105.100000000008</v>
      </c>
      <c r="Q99" s="6">
        <f>P99*(1+Budget!$D$86)</f>
        <v>17715.610000000011</v>
      </c>
      <c r="R99" s="6"/>
      <c r="S99" s="6"/>
    </row>
    <row r="100" spans="1:19" x14ac:dyDescent="0.2">
      <c r="A100" s="6"/>
      <c r="B100" s="6" t="s">
        <v>63</v>
      </c>
      <c r="C100" s="6">
        <v>0</v>
      </c>
      <c r="D100" s="31">
        <f>C101*Budget!$D$87</f>
        <v>0</v>
      </c>
      <c r="E100" s="31">
        <f>D101*Budget!$D$87</f>
        <v>0</v>
      </c>
      <c r="F100" s="31">
        <f>E101*Budget!$D$87</f>
        <v>0</v>
      </c>
      <c r="G100" s="31">
        <f>F101*Budget!$D$87</f>
        <v>0</v>
      </c>
      <c r="H100" s="31">
        <f>G101*Budget!$D$87</f>
        <v>0</v>
      </c>
      <c r="I100" s="31">
        <f>H101*Budget!$D$87</f>
        <v>0</v>
      </c>
      <c r="J100" s="31">
        <f>I101*Budget!$D$87</f>
        <v>0</v>
      </c>
      <c r="K100" s="31">
        <f>J101*Budget!$D$87</f>
        <v>0</v>
      </c>
      <c r="L100" s="31">
        <f>K101*Budget!$D$87</f>
        <v>5699.9999999999991</v>
      </c>
      <c r="M100" s="31">
        <f>L101*Budget!$D$87</f>
        <v>8721</v>
      </c>
      <c r="N100" s="31">
        <f>M101*Budget!$D$87</f>
        <v>10647.029999999999</v>
      </c>
      <c r="O100" s="31">
        <f>N101*Budget!$D$87</f>
        <v>12164.922900000001</v>
      </c>
      <c r="P100" s="31">
        <f>O101*Budget!$D$87</f>
        <v>13576.286847000003</v>
      </c>
      <c r="Q100" s="31">
        <f>P101*Budget!$D$87</f>
        <v>15017.710344210007</v>
      </c>
    </row>
    <row r="101" spans="1:19" x14ac:dyDescent="0.2">
      <c r="A101" s="6"/>
      <c r="B101" s="6" t="s">
        <v>56</v>
      </c>
      <c r="C101" s="31">
        <f>C99-C100</f>
        <v>0</v>
      </c>
      <c r="D101" s="31">
        <f t="shared" ref="D101:F101" si="36">C101+D99-D100</f>
        <v>0</v>
      </c>
      <c r="E101" s="31">
        <f t="shared" si="36"/>
        <v>0</v>
      </c>
      <c r="F101" s="31">
        <f t="shared" si="36"/>
        <v>0</v>
      </c>
      <c r="G101" s="31">
        <f>F101+G99-G100</f>
        <v>0</v>
      </c>
      <c r="H101" s="31">
        <f t="shared" ref="H101:Q101" si="37">G101+H99-H100</f>
        <v>0</v>
      </c>
      <c r="I101" s="31">
        <f t="shared" si="37"/>
        <v>0</v>
      </c>
      <c r="J101" s="31">
        <f t="shared" si="37"/>
        <v>0</v>
      </c>
      <c r="K101" s="31">
        <f t="shared" si="37"/>
        <v>10000</v>
      </c>
      <c r="L101" s="31">
        <f t="shared" si="37"/>
        <v>15300</v>
      </c>
      <c r="M101" s="31">
        <f t="shared" si="37"/>
        <v>18679</v>
      </c>
      <c r="N101" s="31">
        <f t="shared" si="37"/>
        <v>21341.970000000005</v>
      </c>
      <c r="O101" s="31">
        <f t="shared" si="37"/>
        <v>23818.047100000007</v>
      </c>
      <c r="P101" s="31">
        <f t="shared" si="37"/>
        <v>26346.860253000013</v>
      </c>
      <c r="Q101" s="31">
        <f t="shared" si="37"/>
        <v>29044.759908790016</v>
      </c>
    </row>
    <row r="102" spans="1:19" x14ac:dyDescent="0.2">
      <c r="A102" s="6"/>
      <c r="B102" s="6" t="str">
        <f>Budget!B98</f>
        <v>evolution unique user (% Chonic Patients)</v>
      </c>
      <c r="C102" s="32">
        <f>C101/(Budget!$D$83*Budget!$D$84)</f>
        <v>0</v>
      </c>
      <c r="D102" s="32">
        <f>D101/(Budget!$D$83*Budget!$D$84)</f>
        <v>0</v>
      </c>
      <c r="E102" s="32">
        <f>E101/(Budget!$D$83*Budget!$D$84)</f>
        <v>0</v>
      </c>
      <c r="F102" s="32">
        <f>F101/(Budget!$D$83*Budget!$D$84)</f>
        <v>0</v>
      </c>
      <c r="G102" s="32">
        <f>G101/(Budget!$D$83*Budget!$D$84)</f>
        <v>0</v>
      </c>
      <c r="H102" s="32">
        <f>H101/(Budget!$D$83*Budget!$D$84)</f>
        <v>0</v>
      </c>
      <c r="I102" s="32">
        <f>I101/(Budget!$D$83*Budget!$D$84)</f>
        <v>0</v>
      </c>
      <c r="J102" s="32">
        <f>J101/(Budget!$D$83*Budget!$D$84)</f>
        <v>0</v>
      </c>
      <c r="K102" s="32">
        <f>K101/(Budget!$D$83*Budget!$D$84)</f>
        <v>6.2172656978847694E-5</v>
      </c>
      <c r="L102" s="32">
        <f>L101/(Budget!$D$83*Budget!$D$84)</f>
        <v>9.5124165177636969E-5</v>
      </c>
      <c r="M102" s="32">
        <f>M101/(Budget!$D$83*Budget!$D$84)</f>
        <v>1.161323059707896E-4</v>
      </c>
      <c r="N102" s="32">
        <f>N101/(Budget!$D$83*Budget!$D$84)</f>
        <v>1.3268869800628583E-4</v>
      </c>
      <c r="O102" s="32">
        <f>O101/(Budget!$D$83*Budget!$D$84)</f>
        <v>1.4808312722543383E-4</v>
      </c>
      <c r="P102" s="32">
        <f>P101/(Budget!$D$83*Budget!$D$84)</f>
        <v>1.6380543049794062E-4</v>
      </c>
      <c r="Q102" s="32">
        <f>Q101/(Budget!$D$83*Budget!$D$84)</f>
        <v>1.805789894842189E-4</v>
      </c>
    </row>
    <row r="103" spans="1:19" x14ac:dyDescent="0.2">
      <c r="A103" s="6"/>
      <c r="B103" s="6" t="str">
        <f>Budget!B100</f>
        <v>evolution use platform / day (Daily Active Users)</v>
      </c>
      <c r="C103" s="12">
        <v>1</v>
      </c>
      <c r="D103" s="12">
        <v>1</v>
      </c>
      <c r="E103" s="12">
        <v>1</v>
      </c>
      <c r="F103" s="12">
        <v>1</v>
      </c>
      <c r="G103" s="12">
        <v>1</v>
      </c>
      <c r="H103" s="12">
        <v>1</v>
      </c>
      <c r="I103" s="12">
        <v>1</v>
      </c>
      <c r="J103" s="12">
        <v>1</v>
      </c>
      <c r="K103" s="12">
        <v>1</v>
      </c>
      <c r="L103" s="12">
        <v>1</v>
      </c>
      <c r="M103" s="12">
        <v>1</v>
      </c>
      <c r="N103" s="12">
        <v>1</v>
      </c>
      <c r="O103" s="12">
        <v>1</v>
      </c>
      <c r="P103" s="12">
        <v>1</v>
      </c>
      <c r="Q103" s="12">
        <v>1</v>
      </c>
    </row>
    <row r="104" spans="1:19" x14ac:dyDescent="0.2">
      <c r="A104" s="6"/>
      <c r="B104" s="6" t="s">
        <v>16</v>
      </c>
      <c r="C104" s="31">
        <f>C101*C103*Budget!$G$86</f>
        <v>0</v>
      </c>
      <c r="D104" s="31">
        <f>D101*D103*Budget!$G$86</f>
        <v>0</v>
      </c>
      <c r="E104" s="31">
        <f>E101*E103*Budget!$G$86</f>
        <v>0</v>
      </c>
      <c r="F104" s="31">
        <f>F101*F103*Budget!$G$86</f>
        <v>0</v>
      </c>
      <c r="G104" s="31">
        <f>G101*G103*Budget!$G$86</f>
        <v>0</v>
      </c>
      <c r="H104" s="31">
        <f>H101*H103*Budget!$G$86</f>
        <v>0</v>
      </c>
      <c r="I104" s="31">
        <f>I101*I103*Budget!$G$86</f>
        <v>0</v>
      </c>
      <c r="J104" s="31">
        <f>J101*J103*Budget!$G$86</f>
        <v>0</v>
      </c>
      <c r="K104" s="31">
        <f>K101*K103*Budget!$G$86</f>
        <v>304166.66666666669</v>
      </c>
      <c r="L104" s="31">
        <f>L101*L103*Budget!$G$86</f>
        <v>465375</v>
      </c>
      <c r="M104" s="31">
        <f>M101*M103*Budget!$G$86</f>
        <v>568152.91666666674</v>
      </c>
      <c r="N104" s="31">
        <f>N101*N103*Budget!$G$86</f>
        <v>649151.58750000014</v>
      </c>
      <c r="O104" s="31">
        <f>O101*O103*Budget!$G$86</f>
        <v>724465.59929166688</v>
      </c>
      <c r="P104" s="31">
        <f>P101*P103*Budget!$G$86</f>
        <v>801383.66602875048</v>
      </c>
      <c r="Q104" s="31">
        <f>Q101*Q103*Budget!$G$86</f>
        <v>883444.78055902966</v>
      </c>
    </row>
    <row r="105" spans="1:19" x14ac:dyDescent="0.2">
      <c r="A105" s="6"/>
      <c r="B105" s="6" t="str">
        <f>Budget!B102</f>
        <v>Click-throug rate advertisement / login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</row>
    <row r="106" spans="1:19" x14ac:dyDescent="0.2">
      <c r="A106" s="6"/>
      <c r="B106" s="6" t="str">
        <f>Budget!B103</f>
        <v>Average price per click</v>
      </c>
      <c r="C106" s="26">
        <v>1.82</v>
      </c>
      <c r="D106" s="26">
        <v>1.82</v>
      </c>
      <c r="E106" s="26">
        <v>1.82</v>
      </c>
      <c r="F106" s="26">
        <v>1.82</v>
      </c>
      <c r="G106" s="26">
        <v>1.82</v>
      </c>
      <c r="H106" s="26">
        <v>1.82</v>
      </c>
      <c r="I106" s="26">
        <v>1.82</v>
      </c>
      <c r="J106" s="26">
        <v>1.82</v>
      </c>
      <c r="K106" s="26">
        <v>1.82</v>
      </c>
      <c r="L106" s="26">
        <v>1.82</v>
      </c>
      <c r="M106" s="26">
        <v>1.82</v>
      </c>
      <c r="N106" s="26">
        <v>1.82</v>
      </c>
      <c r="O106" s="26">
        <v>1.82</v>
      </c>
      <c r="P106" s="26">
        <v>1.82</v>
      </c>
      <c r="Q106" s="26">
        <v>1.82</v>
      </c>
    </row>
    <row r="107" spans="1:19" ht="13.5" thickBot="1" x14ac:dyDescent="0.25">
      <c r="A107" s="6"/>
      <c r="B107" s="7" t="str">
        <f>Budget!B104</f>
        <v>income advertisement</v>
      </c>
      <c r="C107" s="28">
        <f t="shared" ref="C107:E107" si="38">C104*C105*C106</f>
        <v>0</v>
      </c>
      <c r="D107" s="28">
        <f t="shared" si="38"/>
        <v>0</v>
      </c>
      <c r="E107" s="28">
        <f t="shared" si="38"/>
        <v>0</v>
      </c>
      <c r="F107" s="28">
        <f t="shared" ref="F107:Q107" si="39">F104*F105*F106</f>
        <v>0</v>
      </c>
      <c r="G107" s="28">
        <f t="shared" si="39"/>
        <v>0</v>
      </c>
      <c r="H107" s="28">
        <f t="shared" si="39"/>
        <v>0</v>
      </c>
      <c r="I107" s="28">
        <f t="shared" si="39"/>
        <v>0</v>
      </c>
      <c r="J107" s="28">
        <f t="shared" si="39"/>
        <v>0</v>
      </c>
      <c r="K107" s="28">
        <f t="shared" si="39"/>
        <v>0</v>
      </c>
      <c r="L107" s="28">
        <f t="shared" si="39"/>
        <v>0</v>
      </c>
      <c r="M107" s="28">
        <f t="shared" si="39"/>
        <v>0</v>
      </c>
      <c r="N107" s="28">
        <f t="shared" si="39"/>
        <v>0</v>
      </c>
      <c r="O107" s="28">
        <f t="shared" si="39"/>
        <v>0</v>
      </c>
      <c r="P107" s="28">
        <f t="shared" si="39"/>
        <v>0</v>
      </c>
      <c r="Q107" s="28">
        <f t="shared" si="39"/>
        <v>0</v>
      </c>
    </row>
    <row r="108" spans="1:19" ht="13.5" thickTop="1" x14ac:dyDescent="0.2">
      <c r="A108" s="6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9" x14ac:dyDescent="0.2">
      <c r="A109" s="6" t="str">
        <f>Budget!A106</f>
        <v>income business intelligence</v>
      </c>
      <c r="B109" s="6" t="str">
        <f>Budget!B106</f>
        <v>Income intelligence reports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</row>
    <row r="110" spans="1:19" x14ac:dyDescent="0.2">
      <c r="A110" s="6"/>
      <c r="B110" s="6" t="str">
        <f>Budget!B107</f>
        <v>Income post-marketing follow up studies (registry type)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</row>
    <row r="111" spans="1:19" x14ac:dyDescent="0.2">
      <c r="A111" s="6"/>
      <c r="B111" s="6" t="str">
        <f>Budget!B108</f>
        <v>Income Quality of life / value based outcomes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</row>
    <row r="112" spans="1:19" ht="13.5" thickBot="1" x14ac:dyDescent="0.25">
      <c r="A112" s="6"/>
      <c r="B112" s="7" t="str">
        <f>Budget!B109</f>
        <v>income business intelligence</v>
      </c>
      <c r="C112" s="28">
        <f t="shared" ref="C112:E112" si="40">SUM(C109:C111)</f>
        <v>0</v>
      </c>
      <c r="D112" s="28">
        <f t="shared" si="40"/>
        <v>0</v>
      </c>
      <c r="E112" s="28">
        <f t="shared" si="40"/>
        <v>0</v>
      </c>
      <c r="F112" s="28">
        <f t="shared" ref="F112:Q112" si="41">SUM(F109:F111)</f>
        <v>0</v>
      </c>
      <c r="G112" s="28">
        <f t="shared" si="41"/>
        <v>0</v>
      </c>
      <c r="H112" s="28">
        <f t="shared" si="41"/>
        <v>0</v>
      </c>
      <c r="I112" s="28">
        <f t="shared" si="41"/>
        <v>0</v>
      </c>
      <c r="J112" s="28">
        <f t="shared" si="41"/>
        <v>0</v>
      </c>
      <c r="K112" s="28">
        <f t="shared" si="41"/>
        <v>0</v>
      </c>
      <c r="L112" s="28">
        <f t="shared" si="41"/>
        <v>0</v>
      </c>
      <c r="M112" s="28">
        <f t="shared" si="41"/>
        <v>0</v>
      </c>
      <c r="N112" s="28">
        <f t="shared" si="41"/>
        <v>0</v>
      </c>
      <c r="O112" s="28">
        <f t="shared" si="41"/>
        <v>0</v>
      </c>
      <c r="P112" s="28">
        <f t="shared" si="41"/>
        <v>0</v>
      </c>
      <c r="Q112" s="28">
        <f t="shared" si="41"/>
        <v>0</v>
      </c>
    </row>
    <row r="113" spans="1:17" ht="13.5" thickTop="1" x14ac:dyDescent="0.2">
      <c r="A113" s="6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1:17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1:17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1:17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1:17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1:17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1:17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1:17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1:17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1:17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17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1:17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1:17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1:17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1:17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1:17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17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1:17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1:17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1:17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1:17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1:17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</row>
    <row r="231" spans="1:17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</row>
    <row r="232" spans="1:17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17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1:17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</row>
    <row r="236" spans="1:17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</row>
    <row r="237" spans="1:17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</row>
    <row r="238" spans="1:17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</row>
    <row r="239" spans="1:17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</row>
    <row r="240" spans="1:17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</row>
    <row r="241" spans="1:17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</row>
    <row r="242" spans="1:17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</row>
    <row r="243" spans="1:17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</row>
    <row r="244" spans="1:17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</row>
    <row r="245" spans="1:17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1:17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</row>
    <row r="247" spans="1:17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</row>
    <row r="248" spans="1:17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</row>
    <row r="249" spans="1:17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1:17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</row>
    <row r="251" spans="1:17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</row>
    <row r="252" spans="1:17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1:17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</row>
    <row r="254" spans="1:17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</row>
    <row r="255" spans="1:17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</row>
    <row r="256" spans="1:17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</row>
    <row r="257" spans="1:17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</row>
    <row r="258" spans="1:17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</row>
    <row r="259" spans="1:17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</row>
    <row r="260" spans="1:17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</row>
    <row r="261" spans="1:17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</row>
    <row r="262" spans="1:17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</row>
    <row r="263" spans="1:17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</row>
    <row r="264" spans="1:17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</row>
    <row r="265" spans="1:17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1:17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</row>
    <row r="267" spans="1:17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</row>
    <row r="268" spans="1:17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</row>
    <row r="269" spans="1:17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</row>
    <row r="270" spans="1:17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</row>
    <row r="271" spans="1:17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</row>
    <row r="272" spans="1:17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</row>
    <row r="273" spans="1:17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</row>
    <row r="274" spans="1:17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</row>
    <row r="275" spans="1:17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</row>
    <row r="276" spans="1:17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</row>
    <row r="277" spans="1:17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</row>
    <row r="278" spans="1:17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</row>
    <row r="279" spans="1:17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</row>
    <row r="280" spans="1:17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</row>
    <row r="281" spans="1:17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</row>
    <row r="282" spans="1:17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</row>
    <row r="283" spans="1:17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</row>
    <row r="284" spans="1:17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</row>
    <row r="285" spans="1:17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</row>
    <row r="286" spans="1:17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</row>
    <row r="287" spans="1:17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</row>
    <row r="288" spans="1:17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</row>
    <row r="289" spans="1:17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</row>
    <row r="290" spans="1:17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</row>
    <row r="291" spans="1:17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</row>
    <row r="292" spans="1:17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</row>
    <row r="293" spans="1:17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</row>
    <row r="294" spans="1:17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</row>
    <row r="295" spans="1:17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</row>
    <row r="296" spans="1:17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</row>
    <row r="297" spans="1:17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</row>
    <row r="298" spans="1:17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</row>
    <row r="299" spans="1:17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</row>
    <row r="300" spans="1:17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</row>
    <row r="301" spans="1:17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</row>
    <row r="302" spans="1:17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</row>
    <row r="303" spans="1:17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</row>
    <row r="304" spans="1:17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</row>
    <row r="305" spans="1:17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</row>
    <row r="306" spans="1:17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</row>
    <row r="307" spans="1:17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</row>
    <row r="308" spans="1:17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</row>
    <row r="309" spans="1:17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</row>
    <row r="310" spans="1:17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</row>
    <row r="311" spans="1:17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</row>
    <row r="312" spans="1:17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</row>
    <row r="313" spans="1:17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</row>
    <row r="314" spans="1:17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</row>
    <row r="315" spans="1:17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</row>
    <row r="316" spans="1:17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</row>
    <row r="317" spans="1:17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</row>
    <row r="318" spans="1:17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</row>
    <row r="319" spans="1:17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</row>
    <row r="320" spans="1:17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</row>
    <row r="321" spans="1:17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</row>
    <row r="322" spans="1:17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</row>
    <row r="323" spans="1:17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</row>
    <row r="324" spans="1:17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</row>
    <row r="325" spans="1:17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</row>
    <row r="326" spans="1:17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</row>
    <row r="327" spans="1:17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</row>
    <row r="328" spans="1:17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</row>
    <row r="329" spans="1:17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</row>
    <row r="330" spans="1:17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</row>
    <row r="331" spans="1:17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</row>
    <row r="332" spans="1:17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</row>
    <row r="333" spans="1:17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</row>
    <row r="334" spans="1:17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</row>
    <row r="335" spans="1:17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</row>
    <row r="336" spans="1:17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</row>
    <row r="337" spans="1:17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</row>
    <row r="338" spans="1:17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</row>
    <row r="339" spans="1:17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</row>
    <row r="340" spans="1:17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</row>
    <row r="341" spans="1:17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</row>
    <row r="342" spans="1:17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</row>
    <row r="343" spans="1:17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</row>
    <row r="344" spans="1:17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</row>
    <row r="345" spans="1:17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</row>
    <row r="346" spans="1:17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</row>
    <row r="347" spans="1:17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</row>
    <row r="348" spans="1:17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</row>
    <row r="349" spans="1:17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</row>
    <row r="350" spans="1:17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</row>
    <row r="351" spans="1:17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</row>
    <row r="352" spans="1:17" x14ac:dyDescent="0.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</row>
    <row r="353" spans="1:17" x14ac:dyDescent="0.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</row>
    <row r="354" spans="1:17" x14ac:dyDescent="0.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</row>
    <row r="355" spans="1:17" x14ac:dyDescent="0.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</row>
    <row r="356" spans="1:17" x14ac:dyDescent="0.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</row>
    <row r="357" spans="1:17" x14ac:dyDescent="0.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</row>
    <row r="358" spans="1:17" x14ac:dyDescent="0.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</row>
    <row r="359" spans="1:17" x14ac:dyDescent="0.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</row>
    <row r="360" spans="1:17" x14ac:dyDescent="0.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</row>
    <row r="361" spans="1:17" x14ac:dyDescent="0.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</row>
    <row r="362" spans="1:17" x14ac:dyDescent="0.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</row>
    <row r="363" spans="1:17" x14ac:dyDescent="0.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</row>
    <row r="364" spans="1:17" x14ac:dyDescent="0.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</row>
    <row r="365" spans="1:17" x14ac:dyDescent="0.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</row>
    <row r="366" spans="1:17" x14ac:dyDescent="0.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</row>
    <row r="367" spans="1:17" x14ac:dyDescent="0.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</row>
    <row r="368" spans="1:17" x14ac:dyDescent="0.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</row>
    <row r="369" spans="1:17" x14ac:dyDescent="0.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</row>
    <row r="370" spans="1:17" x14ac:dyDescent="0.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</row>
    <row r="371" spans="1:17" x14ac:dyDescent="0.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</row>
    <row r="372" spans="1:17" x14ac:dyDescent="0.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</row>
    <row r="373" spans="1:17" x14ac:dyDescent="0.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</row>
    <row r="374" spans="1:17" x14ac:dyDescent="0.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</row>
    <row r="375" spans="1:17" x14ac:dyDescent="0.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</row>
    <row r="376" spans="1:17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</row>
    <row r="377" spans="1:17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</row>
    <row r="378" spans="1:17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</row>
    <row r="379" spans="1:17" x14ac:dyDescent="0.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</row>
    <row r="380" spans="1:17" x14ac:dyDescent="0.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</row>
    <row r="381" spans="1:17" x14ac:dyDescent="0.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</row>
    <row r="382" spans="1:17" x14ac:dyDescent="0.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</row>
    <row r="383" spans="1:17" x14ac:dyDescent="0.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</row>
    <row r="384" spans="1:17" x14ac:dyDescent="0.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</row>
    <row r="385" spans="1:17" x14ac:dyDescent="0.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</row>
    <row r="386" spans="1:17" x14ac:dyDescent="0.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</row>
    <row r="387" spans="1:17" x14ac:dyDescent="0.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</row>
    <row r="388" spans="1:17" x14ac:dyDescent="0.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</row>
    <row r="389" spans="1:17" x14ac:dyDescent="0.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</row>
    <row r="390" spans="1:17" x14ac:dyDescent="0.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</row>
    <row r="391" spans="1:17" x14ac:dyDescent="0.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</row>
    <row r="392" spans="1:17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</row>
    <row r="393" spans="1:17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</row>
    <row r="394" spans="1:17" x14ac:dyDescent="0.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</row>
    <row r="395" spans="1:17" x14ac:dyDescent="0.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</row>
    <row r="396" spans="1:17" x14ac:dyDescent="0.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</row>
    <row r="397" spans="1:17" x14ac:dyDescent="0.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</row>
    <row r="398" spans="1:17" x14ac:dyDescent="0.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</row>
    <row r="399" spans="1:17" x14ac:dyDescent="0.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</row>
    <row r="400" spans="1:17" x14ac:dyDescent="0.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</row>
    <row r="401" spans="1:17" x14ac:dyDescent="0.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</row>
    <row r="402" spans="1:17" x14ac:dyDescent="0.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</row>
    <row r="403" spans="1:17" x14ac:dyDescent="0.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</row>
    <row r="404" spans="1:17" x14ac:dyDescent="0.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</row>
    <row r="405" spans="1:17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</row>
    <row r="406" spans="1:17" x14ac:dyDescent="0.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</row>
    <row r="407" spans="1:17" x14ac:dyDescent="0.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</row>
    <row r="408" spans="1:17" x14ac:dyDescent="0.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x14ac:dyDescent="0.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</row>
    <row r="410" spans="1:17" x14ac:dyDescent="0.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</row>
    <row r="411" spans="1:17" x14ac:dyDescent="0.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</row>
    <row r="412" spans="1:17" x14ac:dyDescent="0.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</row>
    <row r="413" spans="1:17" x14ac:dyDescent="0.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</row>
    <row r="414" spans="1:17" x14ac:dyDescent="0.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</row>
    <row r="415" spans="1:17" x14ac:dyDescent="0.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</row>
    <row r="416" spans="1:17" x14ac:dyDescent="0.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</row>
    <row r="417" spans="1:17" x14ac:dyDescent="0.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</row>
    <row r="418" spans="1:17" x14ac:dyDescent="0.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</row>
    <row r="419" spans="1:17" x14ac:dyDescent="0.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</row>
    <row r="420" spans="1:17" x14ac:dyDescent="0.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</row>
    <row r="421" spans="1:17" x14ac:dyDescent="0.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</row>
    <row r="422" spans="1:17" x14ac:dyDescent="0.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</row>
    <row r="423" spans="1:17" x14ac:dyDescent="0.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</row>
    <row r="424" spans="1:17" x14ac:dyDescent="0.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</row>
    <row r="425" spans="1:17" x14ac:dyDescent="0.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</row>
    <row r="426" spans="1:17" x14ac:dyDescent="0.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</row>
    <row r="427" spans="1:17" x14ac:dyDescent="0.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</row>
    <row r="428" spans="1:17" x14ac:dyDescent="0.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</row>
    <row r="429" spans="1:17" x14ac:dyDescent="0.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</row>
    <row r="430" spans="1:17" x14ac:dyDescent="0.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</row>
    <row r="431" spans="1:17" x14ac:dyDescent="0.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</row>
    <row r="432" spans="1:17" x14ac:dyDescent="0.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</row>
    <row r="433" spans="1:17" x14ac:dyDescent="0.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</row>
    <row r="434" spans="1:17" x14ac:dyDescent="0.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</row>
    <row r="435" spans="1:17" x14ac:dyDescent="0.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</row>
    <row r="436" spans="1:17" x14ac:dyDescent="0.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</row>
    <row r="437" spans="1:17" x14ac:dyDescent="0.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</row>
    <row r="438" spans="1:17" x14ac:dyDescent="0.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</row>
    <row r="439" spans="1:17" x14ac:dyDescent="0.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</row>
    <row r="440" spans="1:17" x14ac:dyDescent="0.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</row>
    <row r="441" spans="1:17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</row>
    <row r="442" spans="1:17" x14ac:dyDescent="0.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</row>
    <row r="443" spans="1:17" x14ac:dyDescent="0.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</row>
    <row r="444" spans="1:17" x14ac:dyDescent="0.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</row>
    <row r="445" spans="1:17" x14ac:dyDescent="0.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</row>
    <row r="446" spans="1:17" x14ac:dyDescent="0.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</row>
    <row r="447" spans="1:17" x14ac:dyDescent="0.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</row>
    <row r="448" spans="1:17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</row>
    <row r="449" spans="1:17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</row>
    <row r="450" spans="1:17" x14ac:dyDescent="0.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</row>
    <row r="451" spans="1:17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</row>
    <row r="452" spans="1:17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</row>
    <row r="453" spans="1:17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</row>
    <row r="454" spans="1:17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</row>
    <row r="455" spans="1:17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</row>
    <row r="456" spans="1:17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</row>
    <row r="457" spans="1:17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</row>
    <row r="458" spans="1:17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</row>
    <row r="459" spans="1:17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</row>
    <row r="460" spans="1:17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</row>
    <row r="461" spans="1:17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</row>
    <row r="462" spans="1:17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</row>
    <row r="463" spans="1:17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</row>
    <row r="464" spans="1:17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</row>
    <row r="465" spans="1:17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</row>
    <row r="466" spans="1:17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</row>
    <row r="467" spans="1:17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</row>
    <row r="468" spans="1:17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</row>
    <row r="469" spans="1:17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</row>
    <row r="470" spans="1:17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</row>
    <row r="471" spans="1:17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</row>
    <row r="472" spans="1:17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</row>
    <row r="473" spans="1:17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</row>
    <row r="474" spans="1:17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</row>
    <row r="475" spans="1:17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</row>
    <row r="476" spans="1:17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</row>
    <row r="477" spans="1:17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</row>
    <row r="478" spans="1:17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</row>
    <row r="479" spans="1:17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</row>
    <row r="480" spans="1:17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</row>
    <row r="481" spans="1:17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</row>
    <row r="482" spans="1:17" x14ac:dyDescent="0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</row>
    <row r="483" spans="1:17" x14ac:dyDescent="0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</row>
    <row r="484" spans="1:17" x14ac:dyDescent="0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</row>
    <row r="485" spans="1:17" x14ac:dyDescent="0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</row>
    <row r="486" spans="1:17" x14ac:dyDescent="0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</row>
    <row r="487" spans="1:17" x14ac:dyDescent="0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</row>
    <row r="488" spans="1:17" x14ac:dyDescent="0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</row>
    <row r="489" spans="1:17" x14ac:dyDescent="0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</row>
    <row r="490" spans="1:17" x14ac:dyDescent="0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</row>
    <row r="491" spans="1:17" x14ac:dyDescent="0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</row>
    <row r="492" spans="1:17" x14ac:dyDescent="0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</row>
    <row r="493" spans="1:17" x14ac:dyDescent="0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</row>
    <row r="494" spans="1:17" x14ac:dyDescent="0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</row>
    <row r="495" spans="1:17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</row>
    <row r="496" spans="1:17" x14ac:dyDescent="0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</row>
    <row r="497" spans="1:17" x14ac:dyDescent="0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</row>
    <row r="498" spans="1:17" x14ac:dyDescent="0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</row>
    <row r="499" spans="1:17" x14ac:dyDescent="0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</row>
    <row r="500" spans="1:17" x14ac:dyDescent="0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</row>
    <row r="501" spans="1:17" x14ac:dyDescent="0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</row>
    <row r="502" spans="1:17" x14ac:dyDescent="0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</row>
    <row r="503" spans="1:17" x14ac:dyDescent="0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</row>
    <row r="504" spans="1:17" x14ac:dyDescent="0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</row>
    <row r="505" spans="1:17" x14ac:dyDescent="0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</row>
    <row r="506" spans="1:17" x14ac:dyDescent="0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</row>
    <row r="507" spans="1:17" x14ac:dyDescent="0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</row>
    <row r="508" spans="1:17" x14ac:dyDescent="0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</row>
    <row r="509" spans="1:17" x14ac:dyDescent="0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</row>
    <row r="510" spans="1:17" x14ac:dyDescent="0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</row>
    <row r="511" spans="1:17" x14ac:dyDescent="0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</row>
    <row r="512" spans="1:17" x14ac:dyDescent="0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</row>
    <row r="513" spans="1:17" x14ac:dyDescent="0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</row>
    <row r="514" spans="1:17" x14ac:dyDescent="0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</row>
    <row r="515" spans="1:17" x14ac:dyDescent="0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</row>
    <row r="516" spans="1:17" x14ac:dyDescent="0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</row>
    <row r="517" spans="1:17" x14ac:dyDescent="0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</row>
    <row r="518" spans="1:17" x14ac:dyDescent="0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</row>
    <row r="519" spans="1:17" x14ac:dyDescent="0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</row>
    <row r="520" spans="1:17" x14ac:dyDescent="0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</row>
    <row r="521" spans="1:17" x14ac:dyDescent="0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</row>
    <row r="522" spans="1:17" x14ac:dyDescent="0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</row>
    <row r="523" spans="1:17" x14ac:dyDescent="0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</row>
    <row r="524" spans="1:17" x14ac:dyDescent="0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</row>
    <row r="525" spans="1:17" x14ac:dyDescent="0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</row>
    <row r="526" spans="1:17" x14ac:dyDescent="0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</row>
    <row r="527" spans="1:17" x14ac:dyDescent="0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</row>
    <row r="528" spans="1:17" x14ac:dyDescent="0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</row>
    <row r="529" spans="1:17" x14ac:dyDescent="0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</row>
    <row r="530" spans="1:17" x14ac:dyDescent="0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</row>
    <row r="531" spans="1:17" x14ac:dyDescent="0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</row>
    <row r="532" spans="1:17" x14ac:dyDescent="0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</row>
    <row r="533" spans="1:17" x14ac:dyDescent="0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</row>
    <row r="534" spans="1:17" x14ac:dyDescent="0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</row>
    <row r="535" spans="1:17" x14ac:dyDescent="0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</row>
    <row r="536" spans="1:17" x14ac:dyDescent="0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</row>
    <row r="537" spans="1:17" x14ac:dyDescent="0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</row>
    <row r="538" spans="1:17" x14ac:dyDescent="0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</row>
    <row r="539" spans="1:17" x14ac:dyDescent="0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</row>
    <row r="540" spans="1:17" x14ac:dyDescent="0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</row>
    <row r="541" spans="1:17" x14ac:dyDescent="0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</row>
    <row r="542" spans="1:17" x14ac:dyDescent="0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</row>
    <row r="543" spans="1:17" x14ac:dyDescent="0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</row>
    <row r="544" spans="1:17" x14ac:dyDescent="0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</row>
    <row r="545" spans="1:17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</row>
    <row r="546" spans="1:17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</row>
    <row r="547" spans="1:17" x14ac:dyDescent="0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</row>
    <row r="548" spans="1:17" x14ac:dyDescent="0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</row>
    <row r="549" spans="1:17" x14ac:dyDescent="0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</row>
    <row r="550" spans="1:17" x14ac:dyDescent="0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</row>
    <row r="551" spans="1:17" x14ac:dyDescent="0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</row>
    <row r="552" spans="1:17" x14ac:dyDescent="0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</row>
    <row r="553" spans="1:17" x14ac:dyDescent="0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</row>
    <row r="554" spans="1:17" x14ac:dyDescent="0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</row>
    <row r="555" spans="1:17" x14ac:dyDescent="0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</row>
    <row r="556" spans="1:17" x14ac:dyDescent="0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</row>
    <row r="557" spans="1:17" x14ac:dyDescent="0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</row>
    <row r="558" spans="1:17" x14ac:dyDescent="0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</row>
    <row r="559" spans="1:17" x14ac:dyDescent="0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</row>
    <row r="560" spans="1:17" x14ac:dyDescent="0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</row>
    <row r="561" spans="1:17" x14ac:dyDescent="0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</row>
    <row r="562" spans="1:17" x14ac:dyDescent="0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</row>
    <row r="563" spans="1:17" x14ac:dyDescent="0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</row>
    <row r="564" spans="1:17" x14ac:dyDescent="0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</row>
    <row r="565" spans="1:17" x14ac:dyDescent="0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</row>
    <row r="566" spans="1:17" x14ac:dyDescent="0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</row>
    <row r="567" spans="1:17" x14ac:dyDescent="0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</row>
    <row r="568" spans="1:17" x14ac:dyDescent="0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</row>
    <row r="569" spans="1:17" x14ac:dyDescent="0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</row>
    <row r="570" spans="1:17" x14ac:dyDescent="0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</row>
    <row r="571" spans="1:17" x14ac:dyDescent="0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</row>
    <row r="572" spans="1:17" x14ac:dyDescent="0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</row>
    <row r="573" spans="1:17" x14ac:dyDescent="0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</row>
    <row r="574" spans="1:17" x14ac:dyDescent="0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</row>
    <row r="575" spans="1:17" x14ac:dyDescent="0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</row>
    <row r="576" spans="1:17" x14ac:dyDescent="0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</row>
    <row r="577" spans="1:17" x14ac:dyDescent="0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</row>
    <row r="578" spans="1:17" x14ac:dyDescent="0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</row>
    <row r="579" spans="1:17" x14ac:dyDescent="0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</row>
    <row r="580" spans="1:17" x14ac:dyDescent="0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</row>
    <row r="581" spans="1:17" x14ac:dyDescent="0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</row>
    <row r="582" spans="1:17" x14ac:dyDescent="0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</row>
    <row r="583" spans="1:17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</row>
    <row r="584" spans="1:17" x14ac:dyDescent="0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</row>
    <row r="585" spans="1:17" x14ac:dyDescent="0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</row>
    <row r="586" spans="1:17" x14ac:dyDescent="0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</row>
    <row r="587" spans="1:17" x14ac:dyDescent="0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</row>
    <row r="588" spans="1:17" x14ac:dyDescent="0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</row>
    <row r="589" spans="1:17" x14ac:dyDescent="0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</row>
    <row r="590" spans="1:17" x14ac:dyDescent="0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</row>
    <row r="591" spans="1:17" x14ac:dyDescent="0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</row>
    <row r="592" spans="1:17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</row>
    <row r="593" spans="1:17" x14ac:dyDescent="0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</row>
    <row r="594" spans="1:17" x14ac:dyDescent="0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</row>
    <row r="595" spans="1:17" x14ac:dyDescent="0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</row>
    <row r="596" spans="1:17" x14ac:dyDescent="0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</row>
    <row r="597" spans="1:17" x14ac:dyDescent="0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</row>
    <row r="598" spans="1:17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</row>
    <row r="599" spans="1:17" x14ac:dyDescent="0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</row>
    <row r="600" spans="1:17" x14ac:dyDescent="0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</row>
    <row r="601" spans="1:17" x14ac:dyDescent="0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</row>
    <row r="602" spans="1:17" x14ac:dyDescent="0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</row>
    <row r="603" spans="1:17" x14ac:dyDescent="0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</row>
    <row r="604" spans="1:17" x14ac:dyDescent="0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</row>
    <row r="605" spans="1:17" x14ac:dyDescent="0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</row>
    <row r="606" spans="1:17" x14ac:dyDescent="0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</row>
    <row r="607" spans="1:17" x14ac:dyDescent="0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</row>
    <row r="608" spans="1:17" x14ac:dyDescent="0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</row>
    <row r="609" spans="1:17" x14ac:dyDescent="0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</row>
    <row r="610" spans="1:17" x14ac:dyDescent="0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</row>
    <row r="611" spans="1:17" x14ac:dyDescent="0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</row>
    <row r="612" spans="1:17" x14ac:dyDescent="0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</row>
    <row r="613" spans="1:17" x14ac:dyDescent="0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</row>
    <row r="614" spans="1:17" x14ac:dyDescent="0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</row>
    <row r="615" spans="1:17" x14ac:dyDescent="0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</row>
    <row r="616" spans="1:17" x14ac:dyDescent="0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</row>
    <row r="617" spans="1:17" x14ac:dyDescent="0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</row>
    <row r="618" spans="1:17" x14ac:dyDescent="0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</row>
    <row r="619" spans="1:17" x14ac:dyDescent="0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</row>
    <row r="620" spans="1:17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</row>
    <row r="621" spans="1:17" x14ac:dyDescent="0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</row>
    <row r="622" spans="1:17" x14ac:dyDescent="0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</row>
    <row r="623" spans="1:17" x14ac:dyDescent="0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</row>
    <row r="624" spans="1:17" x14ac:dyDescent="0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</row>
    <row r="625" spans="1:17" x14ac:dyDescent="0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</row>
    <row r="626" spans="1:17" x14ac:dyDescent="0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</row>
    <row r="627" spans="1:17" x14ac:dyDescent="0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</row>
    <row r="628" spans="1:17" x14ac:dyDescent="0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</row>
    <row r="629" spans="1:17" x14ac:dyDescent="0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</row>
    <row r="630" spans="1:17" x14ac:dyDescent="0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</row>
    <row r="631" spans="1:17" x14ac:dyDescent="0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</row>
    <row r="632" spans="1:17" x14ac:dyDescent="0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</row>
    <row r="633" spans="1:17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</row>
    <row r="634" spans="1:17" x14ac:dyDescent="0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</row>
    <row r="635" spans="1:17" x14ac:dyDescent="0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</row>
    <row r="636" spans="1:17" x14ac:dyDescent="0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</row>
    <row r="637" spans="1:17" x14ac:dyDescent="0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</row>
    <row r="638" spans="1:17" x14ac:dyDescent="0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</row>
    <row r="639" spans="1:17" x14ac:dyDescent="0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</row>
    <row r="640" spans="1:17" x14ac:dyDescent="0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</row>
    <row r="641" spans="1:17" x14ac:dyDescent="0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</row>
    <row r="642" spans="1:17" x14ac:dyDescent="0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</row>
    <row r="643" spans="1:17" x14ac:dyDescent="0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</row>
    <row r="644" spans="1:17" x14ac:dyDescent="0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</row>
    <row r="645" spans="1:17" x14ac:dyDescent="0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</row>
    <row r="646" spans="1:17" x14ac:dyDescent="0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</row>
    <row r="647" spans="1:17" x14ac:dyDescent="0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</row>
    <row r="648" spans="1:17" x14ac:dyDescent="0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</row>
    <row r="649" spans="1:17" x14ac:dyDescent="0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</row>
    <row r="650" spans="1:17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</row>
    <row r="651" spans="1:17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</row>
    <row r="652" spans="1:17" x14ac:dyDescent="0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</row>
    <row r="653" spans="1:17" x14ac:dyDescent="0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</row>
    <row r="654" spans="1:17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</row>
    <row r="655" spans="1:17" x14ac:dyDescent="0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</row>
    <row r="656" spans="1:17" x14ac:dyDescent="0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</row>
    <row r="657" spans="1:17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</row>
    <row r="658" spans="1:17" x14ac:dyDescent="0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</row>
    <row r="659" spans="1:17" x14ac:dyDescent="0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</row>
    <row r="660" spans="1:17" x14ac:dyDescent="0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</row>
    <row r="661" spans="1:17" x14ac:dyDescent="0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</row>
    <row r="662" spans="1:17" x14ac:dyDescent="0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</row>
    <row r="663" spans="1:17" x14ac:dyDescent="0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</row>
    <row r="664" spans="1:17" x14ac:dyDescent="0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</row>
    <row r="665" spans="1:17" x14ac:dyDescent="0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</row>
    <row r="666" spans="1:17" x14ac:dyDescent="0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</row>
    <row r="667" spans="1:17" x14ac:dyDescent="0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</row>
    <row r="668" spans="1:17" x14ac:dyDescent="0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</row>
    <row r="669" spans="1:17" x14ac:dyDescent="0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</row>
    <row r="670" spans="1:17" x14ac:dyDescent="0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</row>
    <row r="671" spans="1:17" x14ac:dyDescent="0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</row>
    <row r="672" spans="1:17" x14ac:dyDescent="0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</row>
    <row r="673" spans="1:17" x14ac:dyDescent="0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</row>
    <row r="674" spans="1:17" x14ac:dyDescent="0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</row>
    <row r="675" spans="1:17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</row>
    <row r="676" spans="1:17" x14ac:dyDescent="0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</row>
    <row r="677" spans="1:17" x14ac:dyDescent="0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</row>
    <row r="678" spans="1:17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</row>
    <row r="679" spans="1:17" x14ac:dyDescent="0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</row>
    <row r="680" spans="1:17" x14ac:dyDescent="0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</row>
    <row r="681" spans="1:17" x14ac:dyDescent="0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</row>
    <row r="682" spans="1:17" x14ac:dyDescent="0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</row>
    <row r="683" spans="1:17" x14ac:dyDescent="0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</row>
    <row r="684" spans="1:17" x14ac:dyDescent="0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</row>
    <row r="685" spans="1:17" x14ac:dyDescent="0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</row>
    <row r="686" spans="1:17" x14ac:dyDescent="0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</row>
    <row r="687" spans="1:17" x14ac:dyDescent="0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</row>
    <row r="688" spans="1:17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</row>
    <row r="689" spans="1:17" x14ac:dyDescent="0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</row>
    <row r="690" spans="1:17" x14ac:dyDescent="0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</row>
    <row r="691" spans="1:17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</row>
    <row r="692" spans="1:17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</row>
    <row r="693" spans="1:17" x14ac:dyDescent="0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</row>
    <row r="694" spans="1:17" x14ac:dyDescent="0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</row>
    <row r="695" spans="1:17" x14ac:dyDescent="0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</row>
    <row r="696" spans="1:17" x14ac:dyDescent="0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</row>
    <row r="697" spans="1:17" x14ac:dyDescent="0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</row>
    <row r="698" spans="1:17" x14ac:dyDescent="0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</row>
    <row r="699" spans="1:17" x14ac:dyDescent="0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</row>
    <row r="700" spans="1:17" x14ac:dyDescent="0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</row>
    <row r="701" spans="1:17" x14ac:dyDescent="0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</row>
    <row r="702" spans="1:17" x14ac:dyDescent="0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</row>
    <row r="703" spans="1:17" x14ac:dyDescent="0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</row>
    <row r="704" spans="1:17" x14ac:dyDescent="0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</row>
    <row r="705" spans="1:17" x14ac:dyDescent="0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</row>
    <row r="706" spans="1:17" x14ac:dyDescent="0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</row>
    <row r="707" spans="1:17" x14ac:dyDescent="0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</row>
    <row r="708" spans="1:17" x14ac:dyDescent="0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</row>
    <row r="709" spans="1:17" x14ac:dyDescent="0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</row>
    <row r="710" spans="1:17" x14ac:dyDescent="0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</row>
    <row r="711" spans="1:17" x14ac:dyDescent="0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</row>
    <row r="712" spans="1:17" x14ac:dyDescent="0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</row>
    <row r="713" spans="1:17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</row>
    <row r="714" spans="1:17" x14ac:dyDescent="0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</row>
    <row r="715" spans="1:17" x14ac:dyDescent="0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</row>
    <row r="716" spans="1:17" x14ac:dyDescent="0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</row>
    <row r="717" spans="1:17" x14ac:dyDescent="0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</row>
    <row r="718" spans="1:17" x14ac:dyDescent="0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</row>
    <row r="719" spans="1:17" x14ac:dyDescent="0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</row>
    <row r="720" spans="1:17" x14ac:dyDescent="0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</row>
    <row r="721" spans="1:17" x14ac:dyDescent="0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</row>
    <row r="722" spans="1:17" x14ac:dyDescent="0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</row>
    <row r="723" spans="1:17" x14ac:dyDescent="0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</row>
    <row r="724" spans="1:17" x14ac:dyDescent="0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</row>
    <row r="725" spans="1:17" x14ac:dyDescent="0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</row>
    <row r="726" spans="1:17" x14ac:dyDescent="0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</row>
    <row r="727" spans="1:17" x14ac:dyDescent="0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</row>
    <row r="728" spans="1:17" x14ac:dyDescent="0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</row>
    <row r="729" spans="1:17" x14ac:dyDescent="0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</row>
    <row r="730" spans="1:17" x14ac:dyDescent="0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</row>
    <row r="731" spans="1:17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</row>
    <row r="732" spans="1:17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</row>
    <row r="733" spans="1:17" x14ac:dyDescent="0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</row>
    <row r="734" spans="1:17" x14ac:dyDescent="0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</row>
    <row r="735" spans="1:17" x14ac:dyDescent="0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</row>
    <row r="736" spans="1:17" x14ac:dyDescent="0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</row>
    <row r="737" spans="1:17" x14ac:dyDescent="0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</row>
    <row r="738" spans="1:17" x14ac:dyDescent="0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</row>
    <row r="739" spans="1:17" x14ac:dyDescent="0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</row>
    <row r="740" spans="1:17" x14ac:dyDescent="0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</row>
    <row r="741" spans="1:17" x14ac:dyDescent="0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</row>
    <row r="742" spans="1:17" x14ac:dyDescent="0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</row>
    <row r="743" spans="1:17" x14ac:dyDescent="0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</row>
    <row r="744" spans="1:17" x14ac:dyDescent="0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</row>
    <row r="745" spans="1:17" x14ac:dyDescent="0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</row>
    <row r="746" spans="1:17" x14ac:dyDescent="0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</row>
    <row r="747" spans="1:17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</row>
    <row r="748" spans="1:17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</row>
    <row r="749" spans="1:17" x14ac:dyDescent="0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</row>
    <row r="750" spans="1:17" x14ac:dyDescent="0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</row>
    <row r="751" spans="1:17" x14ac:dyDescent="0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</row>
    <row r="752" spans="1:17" x14ac:dyDescent="0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</row>
    <row r="753" spans="1:17" x14ac:dyDescent="0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</row>
    <row r="754" spans="1:17" x14ac:dyDescent="0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</row>
    <row r="755" spans="1:17" x14ac:dyDescent="0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</row>
    <row r="756" spans="1:17" x14ac:dyDescent="0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</row>
    <row r="757" spans="1:17" x14ac:dyDescent="0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</row>
    <row r="758" spans="1:17" x14ac:dyDescent="0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</row>
    <row r="759" spans="1:17" x14ac:dyDescent="0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</row>
    <row r="760" spans="1:17" x14ac:dyDescent="0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</row>
    <row r="761" spans="1:17" x14ac:dyDescent="0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</row>
    <row r="762" spans="1:17" x14ac:dyDescent="0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</row>
    <row r="763" spans="1:17" x14ac:dyDescent="0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</row>
    <row r="764" spans="1:17" x14ac:dyDescent="0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</row>
    <row r="765" spans="1:17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</row>
    <row r="766" spans="1:17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</row>
    <row r="767" spans="1:17" x14ac:dyDescent="0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</row>
    <row r="768" spans="1:17" x14ac:dyDescent="0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</row>
    <row r="769" spans="1:17" x14ac:dyDescent="0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</row>
    <row r="770" spans="1:17" x14ac:dyDescent="0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</row>
    <row r="771" spans="1:17" x14ac:dyDescent="0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</row>
    <row r="772" spans="1:17" x14ac:dyDescent="0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</row>
    <row r="773" spans="1:17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</row>
    <row r="774" spans="1:17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</row>
    <row r="775" spans="1:17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</row>
    <row r="776" spans="1:17" x14ac:dyDescent="0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</row>
    <row r="777" spans="1:17" x14ac:dyDescent="0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</row>
    <row r="778" spans="1:17" x14ac:dyDescent="0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</row>
    <row r="779" spans="1:17" x14ac:dyDescent="0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</row>
    <row r="780" spans="1:17" x14ac:dyDescent="0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</row>
    <row r="781" spans="1:17" x14ac:dyDescent="0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</row>
    <row r="782" spans="1:17" x14ac:dyDescent="0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</row>
    <row r="783" spans="1:17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</row>
    <row r="784" spans="1:17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</row>
    <row r="785" spans="1:17" x14ac:dyDescent="0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</row>
    <row r="786" spans="1:17" x14ac:dyDescent="0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</row>
    <row r="787" spans="1:17" x14ac:dyDescent="0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</row>
    <row r="788" spans="1:17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</row>
    <row r="789" spans="1:17" x14ac:dyDescent="0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</row>
    <row r="790" spans="1:17" x14ac:dyDescent="0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</row>
    <row r="791" spans="1:17" x14ac:dyDescent="0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</row>
    <row r="792" spans="1:17" x14ac:dyDescent="0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</row>
    <row r="793" spans="1:17" x14ac:dyDescent="0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</row>
    <row r="794" spans="1:17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</row>
    <row r="795" spans="1:17" x14ac:dyDescent="0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</row>
    <row r="796" spans="1:17" x14ac:dyDescent="0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</row>
    <row r="797" spans="1:17" x14ac:dyDescent="0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</row>
    <row r="798" spans="1:17" x14ac:dyDescent="0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</row>
    <row r="799" spans="1:17" x14ac:dyDescent="0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</row>
    <row r="800" spans="1:17" x14ac:dyDescent="0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</row>
    <row r="801" spans="1:17" x14ac:dyDescent="0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</row>
    <row r="802" spans="1:17" x14ac:dyDescent="0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</row>
    <row r="803" spans="1:17" x14ac:dyDescent="0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</row>
    <row r="804" spans="1:17" x14ac:dyDescent="0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</row>
    <row r="805" spans="1:17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</row>
    <row r="806" spans="1:17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</row>
    <row r="807" spans="1:17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</row>
    <row r="808" spans="1:17" x14ac:dyDescent="0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</row>
    <row r="809" spans="1:17" x14ac:dyDescent="0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</row>
    <row r="810" spans="1:17" x14ac:dyDescent="0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</row>
    <row r="811" spans="1:17" x14ac:dyDescent="0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</row>
    <row r="812" spans="1:17" x14ac:dyDescent="0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</row>
    <row r="813" spans="1:17" x14ac:dyDescent="0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</row>
    <row r="814" spans="1:17" x14ac:dyDescent="0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</row>
    <row r="815" spans="1:17" x14ac:dyDescent="0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</row>
    <row r="816" spans="1:17" x14ac:dyDescent="0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</row>
    <row r="817" spans="1:17" x14ac:dyDescent="0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</row>
    <row r="818" spans="1:17" x14ac:dyDescent="0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</row>
    <row r="819" spans="1:17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</row>
    <row r="820" spans="1:17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</row>
    <row r="821" spans="1:17" x14ac:dyDescent="0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</row>
    <row r="822" spans="1:17" x14ac:dyDescent="0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</row>
    <row r="823" spans="1:17" x14ac:dyDescent="0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</row>
    <row r="824" spans="1:17" x14ac:dyDescent="0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</row>
    <row r="825" spans="1:17" x14ac:dyDescent="0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</row>
    <row r="826" spans="1:17" x14ac:dyDescent="0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</row>
    <row r="827" spans="1:17" x14ac:dyDescent="0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</row>
    <row r="828" spans="1:17" x14ac:dyDescent="0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</row>
    <row r="829" spans="1:17" x14ac:dyDescent="0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</row>
    <row r="830" spans="1:17" x14ac:dyDescent="0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</row>
    <row r="831" spans="1:17" x14ac:dyDescent="0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</row>
    <row r="832" spans="1:17" x14ac:dyDescent="0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</row>
    <row r="833" spans="1:17" x14ac:dyDescent="0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</row>
    <row r="834" spans="1:17" x14ac:dyDescent="0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</row>
    <row r="835" spans="1:17" x14ac:dyDescent="0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</row>
    <row r="836" spans="1:17" x14ac:dyDescent="0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</row>
    <row r="837" spans="1:17" x14ac:dyDescent="0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</row>
    <row r="838" spans="1:17" x14ac:dyDescent="0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</row>
    <row r="839" spans="1:17" x14ac:dyDescent="0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</row>
    <row r="840" spans="1:17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</row>
    <row r="841" spans="1:17" x14ac:dyDescent="0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</row>
    <row r="842" spans="1:17" x14ac:dyDescent="0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</row>
    <row r="843" spans="1:17" x14ac:dyDescent="0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</row>
    <row r="844" spans="1:17" x14ac:dyDescent="0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</row>
    <row r="845" spans="1:17" x14ac:dyDescent="0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</row>
    <row r="846" spans="1:17" x14ac:dyDescent="0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</row>
    <row r="847" spans="1:17" x14ac:dyDescent="0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</row>
    <row r="848" spans="1:17" x14ac:dyDescent="0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</row>
    <row r="849" spans="1:17" x14ac:dyDescent="0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</row>
    <row r="850" spans="1:17" x14ac:dyDescent="0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</row>
    <row r="851" spans="1:17" x14ac:dyDescent="0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</row>
    <row r="852" spans="1:17" x14ac:dyDescent="0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</row>
    <row r="853" spans="1:17" x14ac:dyDescent="0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</row>
    <row r="854" spans="1:17" x14ac:dyDescent="0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</row>
    <row r="855" spans="1:17" x14ac:dyDescent="0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</row>
    <row r="856" spans="1:17" x14ac:dyDescent="0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</row>
    <row r="857" spans="1:17" x14ac:dyDescent="0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</row>
    <row r="858" spans="1:17" x14ac:dyDescent="0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</row>
    <row r="859" spans="1:17" x14ac:dyDescent="0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</row>
    <row r="860" spans="1:17" x14ac:dyDescent="0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</row>
    <row r="861" spans="1:17" x14ac:dyDescent="0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</row>
    <row r="862" spans="1:17" x14ac:dyDescent="0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</row>
    <row r="863" spans="1:17" x14ac:dyDescent="0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</row>
    <row r="864" spans="1:17" x14ac:dyDescent="0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</row>
    <row r="865" spans="1:17" x14ac:dyDescent="0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</row>
    <row r="866" spans="1:17" x14ac:dyDescent="0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</row>
    <row r="867" spans="1:17" x14ac:dyDescent="0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</row>
    <row r="868" spans="1:17" x14ac:dyDescent="0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</row>
    <row r="869" spans="1:17" x14ac:dyDescent="0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</row>
    <row r="870" spans="1:17" x14ac:dyDescent="0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</row>
    <row r="871" spans="1:17" x14ac:dyDescent="0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</row>
    <row r="872" spans="1:17" x14ac:dyDescent="0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</row>
    <row r="873" spans="1:17" x14ac:dyDescent="0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</row>
    <row r="874" spans="1:17" x14ac:dyDescent="0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</row>
    <row r="875" spans="1:17" x14ac:dyDescent="0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</row>
    <row r="876" spans="1:17" x14ac:dyDescent="0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</row>
    <row r="877" spans="1:17" x14ac:dyDescent="0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</row>
    <row r="878" spans="1:17" x14ac:dyDescent="0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</row>
    <row r="879" spans="1:17" x14ac:dyDescent="0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</row>
    <row r="880" spans="1:17" x14ac:dyDescent="0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</row>
    <row r="881" spans="1:17" x14ac:dyDescent="0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</row>
    <row r="882" spans="1:17" x14ac:dyDescent="0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</row>
    <row r="883" spans="1:17" x14ac:dyDescent="0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</row>
    <row r="884" spans="1:17" x14ac:dyDescent="0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</row>
    <row r="885" spans="1:17" x14ac:dyDescent="0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</row>
    <row r="886" spans="1:17" x14ac:dyDescent="0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</row>
    <row r="887" spans="1:17" x14ac:dyDescent="0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</row>
    <row r="888" spans="1:17" x14ac:dyDescent="0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</row>
    <row r="889" spans="1:17" x14ac:dyDescent="0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</row>
    <row r="890" spans="1:17" x14ac:dyDescent="0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</row>
    <row r="891" spans="1:17" x14ac:dyDescent="0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</row>
    <row r="892" spans="1:17" x14ac:dyDescent="0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</row>
    <row r="893" spans="1:17" x14ac:dyDescent="0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</row>
    <row r="894" spans="1:17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</row>
    <row r="895" spans="1:17" x14ac:dyDescent="0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</row>
    <row r="896" spans="1:17" x14ac:dyDescent="0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</row>
    <row r="897" spans="1:17" x14ac:dyDescent="0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</row>
    <row r="898" spans="1:17" x14ac:dyDescent="0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</row>
    <row r="899" spans="1:17" x14ac:dyDescent="0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</row>
    <row r="900" spans="1:17" x14ac:dyDescent="0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</row>
    <row r="901" spans="1:17" x14ac:dyDescent="0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</row>
    <row r="902" spans="1:17" x14ac:dyDescent="0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</row>
    <row r="903" spans="1:17" x14ac:dyDescent="0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</row>
    <row r="904" spans="1:17" x14ac:dyDescent="0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</row>
    <row r="905" spans="1:17" x14ac:dyDescent="0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</row>
    <row r="906" spans="1:17" x14ac:dyDescent="0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</row>
    <row r="907" spans="1:17" x14ac:dyDescent="0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</row>
    <row r="908" spans="1:17" x14ac:dyDescent="0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</row>
    <row r="909" spans="1:17" x14ac:dyDescent="0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</row>
    <row r="910" spans="1:17" x14ac:dyDescent="0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</row>
    <row r="911" spans="1:17" x14ac:dyDescent="0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</row>
    <row r="912" spans="1:17" x14ac:dyDescent="0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</row>
    <row r="913" spans="1:17" x14ac:dyDescent="0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</row>
    <row r="914" spans="1:17" x14ac:dyDescent="0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</row>
    <row r="915" spans="1:17" x14ac:dyDescent="0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</row>
    <row r="916" spans="1:17" x14ac:dyDescent="0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</row>
    <row r="917" spans="1:17" x14ac:dyDescent="0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</row>
    <row r="918" spans="1:17" x14ac:dyDescent="0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</row>
    <row r="919" spans="1:17" x14ac:dyDescent="0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</row>
    <row r="920" spans="1:17" x14ac:dyDescent="0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</row>
    <row r="921" spans="1:17" x14ac:dyDescent="0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</row>
    <row r="922" spans="1:17" x14ac:dyDescent="0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</row>
    <row r="923" spans="1:17" x14ac:dyDescent="0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</row>
    <row r="924" spans="1:17" x14ac:dyDescent="0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</row>
    <row r="925" spans="1:17" x14ac:dyDescent="0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</row>
    <row r="926" spans="1:17" x14ac:dyDescent="0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</row>
    <row r="927" spans="1:17" x14ac:dyDescent="0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</row>
    <row r="928" spans="1:17" x14ac:dyDescent="0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</row>
    <row r="929" spans="1:17" x14ac:dyDescent="0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</row>
    <row r="930" spans="1:17" x14ac:dyDescent="0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</row>
    <row r="931" spans="1:17" x14ac:dyDescent="0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</row>
    <row r="932" spans="1:17" x14ac:dyDescent="0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</row>
    <row r="933" spans="1:17" x14ac:dyDescent="0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</row>
    <row r="934" spans="1:17" x14ac:dyDescent="0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</row>
    <row r="935" spans="1:17" x14ac:dyDescent="0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</row>
    <row r="936" spans="1:17" x14ac:dyDescent="0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</row>
    <row r="937" spans="1:17" x14ac:dyDescent="0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</row>
    <row r="938" spans="1:17" x14ac:dyDescent="0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</row>
    <row r="939" spans="1:17" x14ac:dyDescent="0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</row>
    <row r="940" spans="1:17" x14ac:dyDescent="0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</row>
    <row r="941" spans="1:17" x14ac:dyDescent="0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</row>
    <row r="942" spans="1:17" x14ac:dyDescent="0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</row>
    <row r="943" spans="1:17" x14ac:dyDescent="0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</row>
    <row r="944" spans="1:17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</row>
    <row r="945" spans="1:17" x14ac:dyDescent="0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</row>
    <row r="946" spans="1:17" x14ac:dyDescent="0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</row>
    <row r="947" spans="1:17" x14ac:dyDescent="0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</row>
    <row r="948" spans="1:17" x14ac:dyDescent="0.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</row>
    <row r="949" spans="1:17" x14ac:dyDescent="0.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</row>
    <row r="950" spans="1:17" x14ac:dyDescent="0.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</row>
    <row r="951" spans="1:17" x14ac:dyDescent="0.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</row>
    <row r="952" spans="1:17" x14ac:dyDescent="0.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</row>
    <row r="953" spans="1:17" x14ac:dyDescent="0.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</row>
    <row r="954" spans="1:17" x14ac:dyDescent="0.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</row>
    <row r="955" spans="1:17" x14ac:dyDescent="0.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</row>
    <row r="956" spans="1:17" x14ac:dyDescent="0.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</row>
    <row r="957" spans="1:17" x14ac:dyDescent="0.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</row>
    <row r="958" spans="1:17" x14ac:dyDescent="0.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</row>
    <row r="959" spans="1:17" x14ac:dyDescent="0.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</row>
    <row r="960" spans="1:17" x14ac:dyDescent="0.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</row>
    <row r="961" spans="1:17" x14ac:dyDescent="0.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</row>
    <row r="962" spans="1:17" x14ac:dyDescent="0.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</row>
    <row r="963" spans="1:17" x14ac:dyDescent="0.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</row>
    <row r="964" spans="1:17" x14ac:dyDescent="0.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</row>
    <row r="965" spans="1:17" x14ac:dyDescent="0.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</row>
    <row r="966" spans="1:17" x14ac:dyDescent="0.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</row>
    <row r="967" spans="1:17" x14ac:dyDescent="0.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</row>
    <row r="968" spans="1:17" x14ac:dyDescent="0.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</row>
    <row r="969" spans="1:17" x14ac:dyDescent="0.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</row>
    <row r="970" spans="1:17" x14ac:dyDescent="0.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</row>
    <row r="971" spans="1:17" x14ac:dyDescent="0.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</row>
    <row r="972" spans="1:17" x14ac:dyDescent="0.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</row>
    <row r="973" spans="1:17" x14ac:dyDescent="0.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</row>
    <row r="974" spans="1:17" x14ac:dyDescent="0.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</row>
    <row r="975" spans="1:17" x14ac:dyDescent="0.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</row>
    <row r="976" spans="1:17" x14ac:dyDescent="0.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</row>
    <row r="977" spans="1:17" x14ac:dyDescent="0.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</row>
    <row r="978" spans="1:17" x14ac:dyDescent="0.2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</row>
    <row r="979" spans="1:17" x14ac:dyDescent="0.2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</row>
    <row r="980" spans="1:17" x14ac:dyDescent="0.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</row>
    <row r="981" spans="1:17" x14ac:dyDescent="0.2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</row>
    <row r="982" spans="1:17" x14ac:dyDescent="0.2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</row>
    <row r="983" spans="1:17" x14ac:dyDescent="0.2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</row>
    <row r="984" spans="1:17" x14ac:dyDescent="0.2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</row>
    <row r="985" spans="1:17" x14ac:dyDescent="0.2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</row>
    <row r="986" spans="1:17" x14ac:dyDescent="0.2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</row>
    <row r="987" spans="1:17" x14ac:dyDescent="0.2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</row>
    <row r="988" spans="1:17" x14ac:dyDescent="0.2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</row>
    <row r="989" spans="1:17" x14ac:dyDescent="0.2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</row>
    <row r="990" spans="1:17" x14ac:dyDescent="0.2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</row>
    <row r="991" spans="1:17" x14ac:dyDescent="0.2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</row>
    <row r="992" spans="1:17" x14ac:dyDescent="0.2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</row>
    <row r="993" spans="1:17" x14ac:dyDescent="0.2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</row>
    <row r="994" spans="1:17" x14ac:dyDescent="0.2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</row>
    <row r="995" spans="1:17" x14ac:dyDescent="0.2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</row>
    <row r="996" spans="1:17" x14ac:dyDescent="0.2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</row>
    <row r="997" spans="1:17" x14ac:dyDescent="0.2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</row>
    <row r="998" spans="1:17" x14ac:dyDescent="0.2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</row>
    <row r="999" spans="1:17" x14ac:dyDescent="0.2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</row>
    <row r="1000" spans="1:17" x14ac:dyDescent="0.2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</row>
    <row r="1001" spans="1:17" x14ac:dyDescent="0.2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</row>
    <row r="1002" spans="1:17" x14ac:dyDescent="0.2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</row>
    <row r="1003" spans="1:17" x14ac:dyDescent="0.2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</row>
    <row r="1004" spans="1:17" x14ac:dyDescent="0.2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</row>
    <row r="1005" spans="1:17" x14ac:dyDescent="0.2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</row>
    <row r="1006" spans="1:17" x14ac:dyDescent="0.2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</row>
    <row r="1007" spans="1:17" x14ac:dyDescent="0.2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</row>
    <row r="1008" spans="1:17" x14ac:dyDescent="0.2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</row>
    <row r="1009" spans="1:17" x14ac:dyDescent="0.2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</row>
    <row r="1010" spans="1:17" x14ac:dyDescent="0.2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</row>
    <row r="1011" spans="1:17" x14ac:dyDescent="0.2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</row>
    <row r="1012" spans="1:17" x14ac:dyDescent="0.2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</row>
    <row r="1013" spans="1:17" x14ac:dyDescent="0.2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</row>
    <row r="1014" spans="1:17" x14ac:dyDescent="0.2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</row>
    <row r="1015" spans="1:17" x14ac:dyDescent="0.2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</row>
    <row r="1016" spans="1:17" x14ac:dyDescent="0.2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</row>
    <row r="1017" spans="1:17" x14ac:dyDescent="0.2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</row>
    <row r="1018" spans="1:17" x14ac:dyDescent="0.2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</row>
    <row r="1019" spans="1:17" x14ac:dyDescent="0.2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</row>
    <row r="1020" spans="1:17" x14ac:dyDescent="0.2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</row>
    <row r="1021" spans="1:17" x14ac:dyDescent="0.2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</row>
    <row r="1022" spans="1:17" x14ac:dyDescent="0.2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</row>
    <row r="1023" spans="1:17" x14ac:dyDescent="0.2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</row>
    <row r="1024" spans="1:17" x14ac:dyDescent="0.2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</row>
    <row r="1025" spans="1:17" x14ac:dyDescent="0.2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</row>
    <row r="1026" spans="1:17" x14ac:dyDescent="0.2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</row>
    <row r="1027" spans="1:17" x14ac:dyDescent="0.2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</row>
    <row r="1028" spans="1:17" x14ac:dyDescent="0.2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</row>
    <row r="1029" spans="1:17" x14ac:dyDescent="0.2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</row>
    <row r="1030" spans="1:17" x14ac:dyDescent="0.2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</row>
    <row r="1031" spans="1:17" x14ac:dyDescent="0.2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</row>
    <row r="1032" spans="1:17" x14ac:dyDescent="0.2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</row>
    <row r="1033" spans="1:17" x14ac:dyDescent="0.2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</row>
    <row r="1034" spans="1:17" x14ac:dyDescent="0.2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</row>
    <row r="1035" spans="1:17" x14ac:dyDescent="0.2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</row>
    <row r="1036" spans="1:17" x14ac:dyDescent="0.2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</row>
    <row r="1037" spans="1:17" x14ac:dyDescent="0.2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</row>
    <row r="1038" spans="1:17" x14ac:dyDescent="0.2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</row>
    <row r="1039" spans="1:17" x14ac:dyDescent="0.2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</row>
    <row r="1040" spans="1:17" x14ac:dyDescent="0.2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</row>
    <row r="1041" spans="1:17" x14ac:dyDescent="0.2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</row>
    <row r="1042" spans="1:17" x14ac:dyDescent="0.2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</row>
    <row r="1043" spans="1:17" x14ac:dyDescent="0.2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</row>
    <row r="1044" spans="1:17" ht="15" customHeight="1" x14ac:dyDescent="0.2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</row>
    <row r="1045" spans="1:17" ht="15" customHeight="1" x14ac:dyDescent="0.2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</row>
    <row r="1046" spans="1:17" ht="15" customHeight="1" x14ac:dyDescent="0.2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</row>
    <row r="1047" spans="1:17" ht="15" customHeight="1" x14ac:dyDescent="0.2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</row>
    <row r="1048" spans="1:17" ht="15" customHeight="1" x14ac:dyDescent="0.2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</row>
    <row r="1049" spans="1:17" ht="15" customHeight="1" x14ac:dyDescent="0.2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Financial plan summary</vt:lpstr>
      <vt:lpstr>Budget</vt:lpstr>
      <vt:lpstr>Seed case montlhy budget</vt:lpstr>
      <vt:lpstr>Cashflow</vt:lpstr>
      <vt:lpstr>Single country financials</vt:lpstr>
      <vt:lpstr>HQ costs</vt:lpstr>
      <vt:lpstr>Year 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Van Baelen</dc:creator>
  <cp:lastModifiedBy>EGA - Maarten Van Baelen</cp:lastModifiedBy>
  <dcterms:created xsi:type="dcterms:W3CDTF">2017-10-02T12:21:57Z</dcterms:created>
  <dcterms:modified xsi:type="dcterms:W3CDTF">2019-08-22T10:13:48Z</dcterms:modified>
</cp:coreProperties>
</file>